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1085" windowHeight="7665" activeTab="2"/>
  </bookViews>
  <sheets>
    <sheet name="Бр" sheetId="1" r:id="rId1"/>
    <sheet name="Поселения" sheetId="4" r:id="rId2"/>
    <sheet name="Показатели Бр" sheetId="5" r:id="rId3"/>
    <sheet name="Показатели поселения" sheetId="8" r:id="rId4"/>
  </sheets>
  <definedNames>
    <definedName name="_GoBack" localSheetId="3">'Показатели поселения'!$G$52</definedName>
    <definedName name="_xlnm.Print_Titles" localSheetId="0">Бр!$4:$7</definedName>
    <definedName name="_xlnm.Print_Titles" localSheetId="1">Поселения!$4:$6</definedName>
    <definedName name="_xlnm.Print_Area" localSheetId="0">Бр!$A$1:$U$282</definedName>
    <definedName name="_xlnm.Print_Area" localSheetId="2">'Показатели Бр'!$A$1:$I$366</definedName>
    <definedName name="_xlnm.Print_Area" localSheetId="3">'Показатели поселения'!$A$1:$I$206</definedName>
    <definedName name="_xlnm.Print_Area" localSheetId="1">Поселения!$A$1:$Q$133</definedName>
  </definedNames>
  <calcPr calcId="125725"/>
</workbook>
</file>

<file path=xl/calcChain.xml><?xml version="1.0" encoding="utf-8"?>
<calcChain xmlns="http://schemas.openxmlformats.org/spreadsheetml/2006/main">
  <c r="H327" i="5"/>
  <c r="H328"/>
  <c r="H329"/>
  <c r="H321"/>
  <c r="H322"/>
  <c r="H323"/>
  <c r="H315"/>
  <c r="H316"/>
  <c r="H310"/>
  <c r="H311"/>
  <c r="H331"/>
  <c r="H330"/>
  <c r="H325"/>
  <c r="H324"/>
  <c r="H305"/>
  <c r="H301"/>
  <c r="H318"/>
  <c r="H317"/>
  <c r="H313"/>
  <c r="H312"/>
  <c r="H307"/>
  <c r="H303"/>
  <c r="H82"/>
  <c r="H81"/>
  <c r="H79"/>
  <c r="H78"/>
  <c r="H89"/>
  <c r="H88"/>
  <c r="H86"/>
  <c r="H85"/>
  <c r="H92"/>
  <c r="H71"/>
  <c r="H62"/>
  <c r="H63"/>
  <c r="H64"/>
  <c r="H138"/>
  <c r="H59"/>
  <c r="H55"/>
  <c r="H74"/>
  <c r="H72"/>
  <c r="H68"/>
  <c r="H67"/>
  <c r="H51"/>
  <c r="H48"/>
  <c r="H49"/>
  <c r="H39"/>
  <c r="H40"/>
  <c r="H41"/>
  <c r="H42"/>
  <c r="H34"/>
  <c r="H22"/>
  <c r="H23"/>
  <c r="H56"/>
  <c r="H52"/>
  <c r="H45"/>
  <c r="H43"/>
  <c r="H36"/>
  <c r="H35"/>
  <c r="H32"/>
  <c r="H31"/>
  <c r="H30"/>
  <c r="H29"/>
  <c r="H28"/>
  <c r="H25"/>
  <c r="H24"/>
  <c r="H20"/>
  <c r="H19"/>
  <c r="H18"/>
  <c r="H17"/>
  <c r="H16"/>
  <c r="H192" i="8" l="1"/>
  <c r="H191"/>
  <c r="H189"/>
  <c r="H188"/>
  <c r="H185"/>
  <c r="H183"/>
  <c r="H171"/>
  <c r="H170"/>
  <c r="H169"/>
  <c r="H167"/>
  <c r="H165"/>
  <c r="H164"/>
  <c r="H161"/>
  <c r="H158"/>
  <c r="H157"/>
  <c r="H178"/>
  <c r="H177"/>
  <c r="H175"/>
  <c r="H174"/>
  <c r="H145"/>
  <c r="H143"/>
  <c r="H141"/>
  <c r="H146"/>
  <c r="H142"/>
  <c r="H136"/>
  <c r="H137"/>
  <c r="H133"/>
  <c r="H130"/>
  <c r="H131"/>
  <c r="H138"/>
  <c r="H134"/>
  <c r="H132"/>
  <c r="H153"/>
  <c r="H152"/>
  <c r="H150"/>
  <c r="H149"/>
  <c r="H117"/>
  <c r="H118"/>
  <c r="H119"/>
  <c r="H114"/>
  <c r="H122"/>
  <c r="H123"/>
  <c r="H111"/>
  <c r="H107"/>
  <c r="H105"/>
  <c r="H126"/>
  <c r="H125"/>
  <c r="H49"/>
  <c r="H51"/>
  <c r="H52"/>
  <c r="H41"/>
  <c r="H42"/>
  <c r="H43"/>
  <c r="H44"/>
  <c r="H46"/>
  <c r="H45"/>
  <c r="H63"/>
  <c r="H61"/>
  <c r="H62"/>
  <c r="H55"/>
  <c r="H59"/>
  <c r="H57"/>
  <c r="H56"/>
  <c r="H296" i="5"/>
  <c r="H293"/>
  <c r="H286"/>
  <c r="H287"/>
  <c r="H297"/>
  <c r="H294"/>
  <c r="H290"/>
  <c r="H288"/>
  <c r="H94"/>
  <c r="H98"/>
  <c r="H99"/>
  <c r="H100"/>
  <c r="H101"/>
  <c r="H102"/>
  <c r="H103"/>
  <c r="H104"/>
  <c r="H105"/>
  <c r="H106"/>
  <c r="H107"/>
  <c r="H109"/>
  <c r="H110"/>
  <c r="H113"/>
  <c r="H114"/>
  <c r="H115"/>
  <c r="H116"/>
  <c r="H117"/>
  <c r="H272" l="1"/>
  <c r="H273"/>
  <c r="H267"/>
  <c r="H268"/>
  <c r="H274"/>
  <c r="H270"/>
  <c r="H269"/>
  <c r="H264"/>
  <c r="H262"/>
  <c r="H261"/>
  <c r="H257"/>
  <c r="H255"/>
  <c r="H249"/>
  <c r="H248"/>
  <c r="H256"/>
  <c r="H252"/>
  <c r="H251"/>
  <c r="H250"/>
  <c r="H277"/>
  <c r="H278"/>
  <c r="H279"/>
  <c r="H171"/>
  <c r="H163"/>
  <c r="H164"/>
  <c r="H175"/>
  <c r="H174"/>
  <c r="H172"/>
  <c r="H168"/>
  <c r="H166"/>
  <c r="H165"/>
  <c r="H11"/>
  <c r="H12"/>
  <c r="H9"/>
  <c r="H8"/>
  <c r="H135"/>
  <c r="H133"/>
  <c r="H125"/>
  <c r="H126"/>
  <c r="H119"/>
  <c r="H130"/>
  <c r="H127"/>
  <c r="H123"/>
  <c r="H120"/>
  <c r="J252" i="1"/>
  <c r="K252"/>
  <c r="L252"/>
  <c r="I252"/>
  <c r="G252"/>
  <c r="E252"/>
  <c r="F252"/>
  <c r="D252"/>
  <c r="T223" l="1"/>
  <c r="S223"/>
  <c r="R223"/>
  <c r="Q223"/>
  <c r="P223"/>
  <c r="O223"/>
  <c r="H223"/>
  <c r="C223"/>
  <c r="D9"/>
  <c r="H282" i="5"/>
  <c r="H199"/>
  <c r="H197"/>
  <c r="H184"/>
  <c r="H179"/>
  <c r="H178"/>
  <c r="H180"/>
  <c r="H181"/>
  <c r="H182"/>
  <c r="H186"/>
  <c r="H185"/>
  <c r="M223" i="1" l="1"/>
  <c r="N223"/>
  <c r="H160"/>
  <c r="G160" s="1"/>
  <c r="F160" s="1"/>
  <c r="J153"/>
  <c r="J152" s="1"/>
  <c r="I153"/>
  <c r="K153"/>
  <c r="L153"/>
  <c r="E153"/>
  <c r="F153"/>
  <c r="G153"/>
  <c r="D153"/>
  <c r="C155"/>
  <c r="H155"/>
  <c r="O155"/>
  <c r="P155"/>
  <c r="Q155"/>
  <c r="R155"/>
  <c r="S155"/>
  <c r="T155"/>
  <c r="D161"/>
  <c r="E161"/>
  <c r="F161"/>
  <c r="D166"/>
  <c r="E166"/>
  <c r="F166"/>
  <c r="C220"/>
  <c r="H220"/>
  <c r="O220"/>
  <c r="P220"/>
  <c r="Q220"/>
  <c r="R220"/>
  <c r="S220"/>
  <c r="T220"/>
  <c r="E160" l="1"/>
  <c r="T160"/>
  <c r="N155"/>
  <c r="M155"/>
  <c r="M220"/>
  <c r="N220"/>
  <c r="D160" l="1"/>
  <c r="D152" s="1"/>
  <c r="R160"/>
  <c r="Q160"/>
  <c r="P160" l="1"/>
  <c r="C160"/>
  <c r="N160" s="1"/>
  <c r="C234" l="1"/>
  <c r="H234"/>
  <c r="O234"/>
  <c r="P234"/>
  <c r="Q234"/>
  <c r="R234"/>
  <c r="S234"/>
  <c r="T234"/>
  <c r="H101" i="8"/>
  <c r="H100"/>
  <c r="H98"/>
  <c r="H97"/>
  <c r="H94"/>
  <c r="H93"/>
  <c r="H92"/>
  <c r="H90"/>
  <c r="H88"/>
  <c r="H87"/>
  <c r="H75"/>
  <c r="N234" i="1" l="1"/>
  <c r="M234"/>
  <c r="H84" i="8" l="1"/>
  <c r="H82"/>
  <c r="H79"/>
  <c r="H78"/>
  <c r="H77"/>
  <c r="H76"/>
  <c r="H74"/>
  <c r="H70"/>
  <c r="H69"/>
  <c r="H67"/>
  <c r="H66"/>
  <c r="H29"/>
  <c r="H30"/>
  <c r="H28"/>
  <c r="H24"/>
  <c r="H26"/>
  <c r="H23"/>
  <c r="H17"/>
  <c r="H19"/>
  <c r="H20"/>
  <c r="H11"/>
  <c r="H12"/>
  <c r="H13"/>
  <c r="H14"/>
  <c r="H9"/>
  <c r="H34"/>
  <c r="H33"/>
  <c r="H37"/>
  <c r="H36"/>
  <c r="C94" i="1" l="1"/>
  <c r="H94"/>
  <c r="O94"/>
  <c r="P94"/>
  <c r="Q94"/>
  <c r="R94"/>
  <c r="S94"/>
  <c r="T94"/>
  <c r="C102"/>
  <c r="H102"/>
  <c r="O102"/>
  <c r="P102"/>
  <c r="Q102"/>
  <c r="R102"/>
  <c r="S102"/>
  <c r="T102"/>
  <c r="N94" l="1"/>
  <c r="M94"/>
  <c r="N102"/>
  <c r="M102"/>
  <c r="C81" l="1"/>
  <c r="H81"/>
  <c r="O81"/>
  <c r="P81"/>
  <c r="Q81"/>
  <c r="R81"/>
  <c r="S81"/>
  <c r="T81"/>
  <c r="M81" l="1"/>
  <c r="N81"/>
  <c r="C72" l="1"/>
  <c r="H72"/>
  <c r="O72"/>
  <c r="P72"/>
  <c r="Q72"/>
  <c r="R72"/>
  <c r="S72"/>
  <c r="T72"/>
  <c r="C70"/>
  <c r="H70"/>
  <c r="O70"/>
  <c r="P70"/>
  <c r="Q70"/>
  <c r="R70"/>
  <c r="S70"/>
  <c r="T70"/>
  <c r="N70" l="1"/>
  <c r="N72"/>
  <c r="M70"/>
  <c r="M72"/>
  <c r="H204" i="8"/>
  <c r="H202"/>
  <c r="H197"/>
  <c r="H198"/>
  <c r="H199"/>
  <c r="H196"/>
  <c r="C24" i="4" l="1"/>
  <c r="H24"/>
  <c r="N24"/>
  <c r="O24"/>
  <c r="P24"/>
  <c r="N22"/>
  <c r="O22"/>
  <c r="P22"/>
  <c r="N23"/>
  <c r="O23"/>
  <c r="P23"/>
  <c r="N25"/>
  <c r="O25"/>
  <c r="P25"/>
  <c r="O21"/>
  <c r="P21"/>
  <c r="M24" l="1"/>
  <c r="J147" i="1" l="1"/>
  <c r="K147"/>
  <c r="L147"/>
  <c r="I147"/>
  <c r="D147"/>
  <c r="D149"/>
  <c r="T56"/>
  <c r="S56"/>
  <c r="R56"/>
  <c r="Q56"/>
  <c r="P56"/>
  <c r="O56"/>
  <c r="H56"/>
  <c r="C56"/>
  <c r="D146" l="1"/>
  <c r="M56"/>
  <c r="N56"/>
  <c r="H213" i="5" l="1"/>
  <c r="H212"/>
  <c r="H204"/>
  <c r="H205"/>
  <c r="H206"/>
  <c r="H208"/>
  <c r="H209"/>
  <c r="H210"/>
  <c r="H202"/>
  <c r="H190"/>
  <c r="H194"/>
  <c r="H189"/>
  <c r="H236" l="1"/>
  <c r="H237"/>
  <c r="H238"/>
  <c r="H239"/>
  <c r="H240"/>
  <c r="H241"/>
  <c r="H242"/>
  <c r="H243"/>
  <c r="H244"/>
  <c r="H245"/>
  <c r="H235"/>
  <c r="H232"/>
  <c r="H230"/>
  <c r="H227"/>
  <c r="H225"/>
  <c r="H222"/>
  <c r="H218"/>
  <c r="H219"/>
  <c r="H220"/>
  <c r="H217"/>
  <c r="H159"/>
  <c r="H157"/>
  <c r="H156"/>
  <c r="H153" l="1"/>
  <c r="H152"/>
  <c r="H150"/>
  <c r="H146"/>
  <c r="H147"/>
  <c r="H145"/>
  <c r="H143"/>
  <c r="H142"/>
  <c r="J142" i="1" l="1"/>
  <c r="K142"/>
  <c r="L142"/>
  <c r="I142"/>
  <c r="E142"/>
  <c r="F142"/>
  <c r="G142"/>
  <c r="D142"/>
  <c r="C145"/>
  <c r="H145"/>
  <c r="O145"/>
  <c r="P145"/>
  <c r="Q145"/>
  <c r="R145"/>
  <c r="S145"/>
  <c r="T145"/>
  <c r="C144"/>
  <c r="H144"/>
  <c r="O144"/>
  <c r="P144"/>
  <c r="Q144"/>
  <c r="R144"/>
  <c r="S144"/>
  <c r="T144"/>
  <c r="N145" l="1"/>
  <c r="M145"/>
  <c r="N144"/>
  <c r="M144"/>
  <c r="J131" l="1"/>
  <c r="K131"/>
  <c r="L131"/>
  <c r="I131"/>
  <c r="E131"/>
  <c r="F131"/>
  <c r="G131"/>
  <c r="D131"/>
  <c r="J114"/>
  <c r="K114"/>
  <c r="L114"/>
  <c r="I114"/>
  <c r="E114"/>
  <c r="F114"/>
  <c r="G114"/>
  <c r="D114"/>
  <c r="C120"/>
  <c r="H120"/>
  <c r="O120"/>
  <c r="P120"/>
  <c r="Q120"/>
  <c r="R120"/>
  <c r="S120"/>
  <c r="T120"/>
  <c r="N120" l="1"/>
  <c r="M120"/>
  <c r="D62" i="4" l="1"/>
  <c r="D60" s="1"/>
  <c r="E62"/>
  <c r="E60" s="1"/>
  <c r="D117" l="1"/>
  <c r="D194" i="1" l="1"/>
  <c r="J192"/>
  <c r="K192"/>
  <c r="L192"/>
  <c r="I192"/>
  <c r="E192"/>
  <c r="F192"/>
  <c r="G192"/>
  <c r="D192"/>
  <c r="C193"/>
  <c r="H193"/>
  <c r="O193"/>
  <c r="P193"/>
  <c r="Q193"/>
  <c r="R193"/>
  <c r="S193"/>
  <c r="T193"/>
  <c r="O188"/>
  <c r="P188"/>
  <c r="Q188"/>
  <c r="R188"/>
  <c r="S188"/>
  <c r="T188"/>
  <c r="O189"/>
  <c r="P189"/>
  <c r="Q189"/>
  <c r="R189"/>
  <c r="S189"/>
  <c r="T189"/>
  <c r="O190"/>
  <c r="P190"/>
  <c r="Q190"/>
  <c r="R190"/>
  <c r="S190"/>
  <c r="T190"/>
  <c r="H190"/>
  <c r="C190"/>
  <c r="D185"/>
  <c r="D184"/>
  <c r="J199"/>
  <c r="D181" l="1"/>
  <c r="N193"/>
  <c r="N190"/>
  <c r="M193"/>
  <c r="M190"/>
  <c r="C205" l="1"/>
  <c r="H205"/>
  <c r="O205"/>
  <c r="P205"/>
  <c r="Q205"/>
  <c r="R205"/>
  <c r="S205"/>
  <c r="T205"/>
  <c r="C206"/>
  <c r="H206"/>
  <c r="O206"/>
  <c r="P206"/>
  <c r="Q206"/>
  <c r="R206"/>
  <c r="S206"/>
  <c r="T206"/>
  <c r="R203"/>
  <c r="P203"/>
  <c r="D198"/>
  <c r="N205" l="1"/>
  <c r="N206"/>
  <c r="M205"/>
  <c r="M206"/>
  <c r="E199"/>
  <c r="I48" l="1"/>
  <c r="D48"/>
  <c r="I40" l="1"/>
  <c r="J40"/>
  <c r="K40"/>
  <c r="L40"/>
  <c r="E40"/>
  <c r="F40"/>
  <c r="G40"/>
  <c r="D40"/>
  <c r="I31" l="1"/>
  <c r="E30" l="1"/>
  <c r="J28"/>
  <c r="E28"/>
  <c r="I63" l="1"/>
  <c r="Q133"/>
  <c r="Q134"/>
  <c r="Q135"/>
  <c r="R125"/>
  <c r="P84"/>
  <c r="T275"/>
  <c r="T274"/>
  <c r="T273"/>
  <c r="T272"/>
  <c r="T270"/>
  <c r="T269"/>
  <c r="T268"/>
  <c r="T266"/>
  <c r="T265"/>
  <c r="T264"/>
  <c r="T261"/>
  <c r="T260"/>
  <c r="T258"/>
  <c r="T257"/>
  <c r="T256"/>
  <c r="T254"/>
  <c r="T253"/>
  <c r="T250"/>
  <c r="T249"/>
  <c r="T247"/>
  <c r="T246"/>
  <c r="T245"/>
  <c r="T244"/>
  <c r="T242"/>
  <c r="T241"/>
  <c r="T240"/>
  <c r="T239"/>
  <c r="T238"/>
  <c r="T237"/>
  <c r="T236"/>
  <c r="T235"/>
  <c r="T233"/>
  <c r="T232"/>
  <c r="T230"/>
  <c r="T229"/>
  <c r="T228"/>
  <c r="T227"/>
  <c r="T226"/>
  <c r="T225"/>
  <c r="T221"/>
  <c r="T219"/>
  <c r="T218"/>
  <c r="T217"/>
  <c r="T216"/>
  <c r="T215"/>
  <c r="T213"/>
  <c r="T212"/>
  <c r="T211"/>
  <c r="T209"/>
  <c r="T208"/>
  <c r="T207"/>
  <c r="T204"/>
  <c r="T203"/>
  <c r="T202"/>
  <c r="T201"/>
  <c r="T200"/>
  <c r="T199"/>
  <c r="T196"/>
  <c r="T195"/>
  <c r="T191"/>
  <c r="T187"/>
  <c r="T186"/>
  <c r="T185"/>
  <c r="T184"/>
  <c r="T183"/>
  <c r="T182"/>
  <c r="T179"/>
  <c r="T178"/>
  <c r="T177"/>
  <c r="T176"/>
  <c r="T175"/>
  <c r="T174"/>
  <c r="T172"/>
  <c r="T171"/>
  <c r="T170"/>
  <c r="T169"/>
  <c r="T168"/>
  <c r="T167"/>
  <c r="T165"/>
  <c r="T164"/>
  <c r="T163"/>
  <c r="T162"/>
  <c r="T159"/>
  <c r="T158"/>
  <c r="T157"/>
  <c r="T156"/>
  <c r="T154"/>
  <c r="T151"/>
  <c r="T150"/>
  <c r="T148"/>
  <c r="T143"/>
  <c r="T141"/>
  <c r="T140"/>
  <c r="T139"/>
  <c r="T138"/>
  <c r="T137"/>
  <c r="T136"/>
  <c r="T135"/>
  <c r="T134"/>
  <c r="T133"/>
  <c r="T132"/>
  <c r="T130"/>
  <c r="T129"/>
  <c r="T128"/>
  <c r="T127"/>
  <c r="T126"/>
  <c r="T125"/>
  <c r="T124"/>
  <c r="T123"/>
  <c r="T121"/>
  <c r="T119"/>
  <c r="T118"/>
  <c r="T117"/>
  <c r="T116"/>
  <c r="T115"/>
  <c r="T112"/>
  <c r="T110"/>
  <c r="T108"/>
  <c r="T106"/>
  <c r="T105"/>
  <c r="T103"/>
  <c r="T101"/>
  <c r="T100"/>
  <c r="T99"/>
  <c r="T98"/>
  <c r="T97"/>
  <c r="T96"/>
  <c r="T95"/>
  <c r="T93"/>
  <c r="T92"/>
  <c r="T91"/>
  <c r="T90"/>
  <c r="T88"/>
  <c r="T87"/>
  <c r="T86"/>
  <c r="T85"/>
  <c r="T84"/>
  <c r="T83"/>
  <c r="T82"/>
  <c r="T80"/>
  <c r="T79"/>
  <c r="T78"/>
  <c r="T77"/>
  <c r="T76"/>
  <c r="T75"/>
  <c r="T74"/>
  <c r="T73"/>
  <c r="T71"/>
  <c r="T69"/>
  <c r="T66"/>
  <c r="T65"/>
  <c r="T64"/>
  <c r="T62"/>
  <c r="T60"/>
  <c r="T58"/>
  <c r="T57"/>
  <c r="T55"/>
  <c r="T54"/>
  <c r="T53"/>
  <c r="T50"/>
  <c r="T48"/>
  <c r="T46"/>
  <c r="T45"/>
  <c r="T43"/>
  <c r="T42"/>
  <c r="T41"/>
  <c r="T39"/>
  <c r="T38"/>
  <c r="T37"/>
  <c r="T35"/>
  <c r="T34"/>
  <c r="T33"/>
  <c r="T32"/>
  <c r="T30"/>
  <c r="T28"/>
  <c r="T26"/>
  <c r="T23"/>
  <c r="T22"/>
  <c r="T21"/>
  <c r="T20"/>
  <c r="T19"/>
  <c r="T18"/>
  <c r="T17"/>
  <c r="T16"/>
  <c r="T15"/>
  <c r="T14"/>
  <c r="T13"/>
  <c r="T12"/>
  <c r="T11"/>
  <c r="T10"/>
  <c r="R10"/>
  <c r="R11"/>
  <c r="R12"/>
  <c r="R13"/>
  <c r="R14"/>
  <c r="R15"/>
  <c r="R16"/>
  <c r="R17"/>
  <c r="R18"/>
  <c r="R19"/>
  <c r="R20"/>
  <c r="R21"/>
  <c r="R22"/>
  <c r="R23"/>
  <c r="R26"/>
  <c r="R28"/>
  <c r="R30"/>
  <c r="R32"/>
  <c r="R33"/>
  <c r="R34"/>
  <c r="R35"/>
  <c r="R37"/>
  <c r="R38"/>
  <c r="R39"/>
  <c r="R41"/>
  <c r="R42"/>
  <c r="R43"/>
  <c r="R45"/>
  <c r="R46"/>
  <c r="R48"/>
  <c r="R50"/>
  <c r="R53"/>
  <c r="R54"/>
  <c r="R55"/>
  <c r="R57"/>
  <c r="R58"/>
  <c r="R60"/>
  <c r="R62"/>
  <c r="R64"/>
  <c r="R65"/>
  <c r="R66"/>
  <c r="R69"/>
  <c r="R71"/>
  <c r="R73"/>
  <c r="R74"/>
  <c r="R75"/>
  <c r="R76"/>
  <c r="R77"/>
  <c r="R78"/>
  <c r="R79"/>
  <c r="R80"/>
  <c r="R82"/>
  <c r="R83"/>
  <c r="R84"/>
  <c r="R85"/>
  <c r="R86"/>
  <c r="R87"/>
  <c r="R88"/>
  <c r="R90"/>
  <c r="R91"/>
  <c r="R92"/>
  <c r="R93"/>
  <c r="R95"/>
  <c r="R96"/>
  <c r="R97"/>
  <c r="R98"/>
  <c r="R99"/>
  <c r="R100"/>
  <c r="R101"/>
  <c r="R103"/>
  <c r="R105"/>
  <c r="R106"/>
  <c r="R108"/>
  <c r="R110"/>
  <c r="R112"/>
  <c r="R115"/>
  <c r="R116"/>
  <c r="R117"/>
  <c r="R118"/>
  <c r="R119"/>
  <c r="R121"/>
  <c r="R123"/>
  <c r="R124"/>
  <c r="R126"/>
  <c r="R127"/>
  <c r="R128"/>
  <c r="R129"/>
  <c r="R130"/>
  <c r="R133"/>
  <c r="R134"/>
  <c r="R135"/>
  <c r="R136"/>
  <c r="R137"/>
  <c r="R138"/>
  <c r="R139"/>
  <c r="R140"/>
  <c r="R141"/>
  <c r="R143"/>
  <c r="R148"/>
  <c r="R150"/>
  <c r="R151"/>
  <c r="R154"/>
  <c r="R156"/>
  <c r="R157"/>
  <c r="R158"/>
  <c r="R159"/>
  <c r="R162"/>
  <c r="R163"/>
  <c r="R164"/>
  <c r="R165"/>
  <c r="R167"/>
  <c r="R168"/>
  <c r="R169"/>
  <c r="R170"/>
  <c r="R171"/>
  <c r="R172"/>
  <c r="R174"/>
  <c r="R175"/>
  <c r="R176"/>
  <c r="R178"/>
  <c r="R179"/>
  <c r="R182"/>
  <c r="R183"/>
  <c r="R184"/>
  <c r="R185"/>
  <c r="R186"/>
  <c r="R187"/>
  <c r="R191"/>
  <c r="R195"/>
  <c r="R196"/>
  <c r="R199"/>
  <c r="R200"/>
  <c r="R201"/>
  <c r="R202"/>
  <c r="R204"/>
  <c r="R207"/>
  <c r="R208"/>
  <c r="R209"/>
  <c r="R211"/>
  <c r="R212"/>
  <c r="R213"/>
  <c r="R215"/>
  <c r="R216"/>
  <c r="R217"/>
  <c r="R218"/>
  <c r="R219"/>
  <c r="R221"/>
  <c r="R225"/>
  <c r="R226"/>
  <c r="R227"/>
  <c r="R228"/>
  <c r="R229"/>
  <c r="R230"/>
  <c r="R232"/>
  <c r="R233"/>
  <c r="R235"/>
  <c r="R236"/>
  <c r="R237"/>
  <c r="R238"/>
  <c r="R239"/>
  <c r="R240"/>
  <c r="R241"/>
  <c r="R242"/>
  <c r="R244"/>
  <c r="R245"/>
  <c r="R246"/>
  <c r="R247"/>
  <c r="R249"/>
  <c r="R250"/>
  <c r="R253"/>
  <c r="R254"/>
  <c r="R256"/>
  <c r="R257"/>
  <c r="R258"/>
  <c r="R260"/>
  <c r="R261"/>
  <c r="R264"/>
  <c r="R265"/>
  <c r="R266"/>
  <c r="R268"/>
  <c r="R269"/>
  <c r="R270"/>
  <c r="R272"/>
  <c r="R273"/>
  <c r="R274"/>
  <c r="R275"/>
  <c r="P10"/>
  <c r="P11"/>
  <c r="P12"/>
  <c r="P13"/>
  <c r="P14"/>
  <c r="P15"/>
  <c r="P16"/>
  <c r="P17"/>
  <c r="P18"/>
  <c r="P19"/>
  <c r="P20"/>
  <c r="P21"/>
  <c r="P22"/>
  <c r="P23"/>
  <c r="P26"/>
  <c r="P28"/>
  <c r="P30"/>
  <c r="P32"/>
  <c r="P33"/>
  <c r="P34"/>
  <c r="P35"/>
  <c r="P37"/>
  <c r="P38"/>
  <c r="P39"/>
  <c r="P41"/>
  <c r="P42"/>
  <c r="P43"/>
  <c r="P45"/>
  <c r="P46"/>
  <c r="P48"/>
  <c r="P50"/>
  <c r="P53"/>
  <c r="P54"/>
  <c r="P55"/>
  <c r="P57"/>
  <c r="P58"/>
  <c r="P60"/>
  <c r="P62"/>
  <c r="P64"/>
  <c r="P65"/>
  <c r="P66"/>
  <c r="P69"/>
  <c r="P71"/>
  <c r="P73"/>
  <c r="P74"/>
  <c r="P76"/>
  <c r="P77"/>
  <c r="P78"/>
  <c r="P79"/>
  <c r="P80"/>
  <c r="P82"/>
  <c r="P83"/>
  <c r="P85"/>
  <c r="P86"/>
  <c r="P87"/>
  <c r="P88"/>
  <c r="P90"/>
  <c r="P91"/>
  <c r="P93"/>
  <c r="P95"/>
  <c r="P96"/>
  <c r="P97"/>
  <c r="P98"/>
  <c r="P99"/>
  <c r="P101"/>
  <c r="P103"/>
  <c r="P105"/>
  <c r="P106"/>
  <c r="P108"/>
  <c r="P110"/>
  <c r="P112"/>
  <c r="P115"/>
  <c r="P116"/>
  <c r="P117"/>
  <c r="P118"/>
  <c r="P119"/>
  <c r="P121"/>
  <c r="P123"/>
  <c r="P124"/>
  <c r="P125"/>
  <c r="P126"/>
  <c r="P127"/>
  <c r="P128"/>
  <c r="P129"/>
  <c r="P130"/>
  <c r="P132"/>
  <c r="P133"/>
  <c r="P134"/>
  <c r="P135"/>
  <c r="P136"/>
  <c r="P138"/>
  <c r="P139"/>
  <c r="P140"/>
  <c r="P141"/>
  <c r="P143"/>
  <c r="P148"/>
  <c r="P150"/>
  <c r="P151"/>
  <c r="P154"/>
  <c r="P156"/>
  <c r="P157"/>
  <c r="P158"/>
  <c r="P159"/>
  <c r="P162"/>
  <c r="P163"/>
  <c r="P164"/>
  <c r="P165"/>
  <c r="P167"/>
  <c r="P168"/>
  <c r="P169"/>
  <c r="P170"/>
  <c r="P171"/>
  <c r="P172"/>
  <c r="P174"/>
  <c r="P175"/>
  <c r="P176"/>
  <c r="P178"/>
  <c r="P179"/>
  <c r="P182"/>
  <c r="P183"/>
  <c r="P184"/>
  <c r="P185"/>
  <c r="P186"/>
  <c r="P187"/>
  <c r="P191"/>
  <c r="P195"/>
  <c r="P196"/>
  <c r="P199"/>
  <c r="P200"/>
  <c r="P201"/>
  <c r="P202"/>
  <c r="P204"/>
  <c r="P207"/>
  <c r="P208"/>
  <c r="P209"/>
  <c r="P211"/>
  <c r="P212"/>
  <c r="P213"/>
  <c r="P215"/>
  <c r="P216"/>
  <c r="P217"/>
  <c r="P218"/>
  <c r="P219"/>
  <c r="P221"/>
  <c r="P225"/>
  <c r="P226"/>
  <c r="P227"/>
  <c r="P228"/>
  <c r="P229"/>
  <c r="P230"/>
  <c r="P232"/>
  <c r="P233"/>
  <c r="P235"/>
  <c r="P236"/>
  <c r="P237"/>
  <c r="P238"/>
  <c r="P239"/>
  <c r="P240"/>
  <c r="P241"/>
  <c r="P242"/>
  <c r="P244"/>
  <c r="P245"/>
  <c r="P246"/>
  <c r="P247"/>
  <c r="P249"/>
  <c r="P250"/>
  <c r="P253"/>
  <c r="P254"/>
  <c r="P256"/>
  <c r="P257"/>
  <c r="P258"/>
  <c r="P260"/>
  <c r="P261"/>
  <c r="P264"/>
  <c r="P265"/>
  <c r="P266"/>
  <c r="P268"/>
  <c r="P270"/>
  <c r="P272"/>
  <c r="P273"/>
  <c r="P274"/>
  <c r="P275"/>
  <c r="O32"/>
  <c r="Q32"/>
  <c r="S32"/>
  <c r="R252" l="1"/>
  <c r="H209"/>
  <c r="C209"/>
  <c r="H208"/>
  <c r="C208"/>
  <c r="H172"/>
  <c r="C172"/>
  <c r="O43"/>
  <c r="Q43"/>
  <c r="S43"/>
  <c r="T40"/>
  <c r="P40"/>
  <c r="P252" l="1"/>
  <c r="T252"/>
  <c r="N172"/>
  <c r="N209"/>
  <c r="R40"/>
  <c r="N208"/>
  <c r="C40"/>
  <c r="S10" l="1"/>
  <c r="P92" l="1"/>
  <c r="P75" l="1"/>
  <c r="P100"/>
  <c r="O156" l="1"/>
  <c r="Q156"/>
  <c r="S156"/>
  <c r="P153" l="1"/>
  <c r="T153"/>
  <c r="R153"/>
  <c r="C153"/>
  <c r="D243"/>
  <c r="N122" i="4" l="1"/>
  <c r="O122"/>
  <c r="P122"/>
  <c r="E121"/>
  <c r="F121"/>
  <c r="G121"/>
  <c r="N109"/>
  <c r="O109"/>
  <c r="P109"/>
  <c r="N83"/>
  <c r="O83"/>
  <c r="P83"/>
  <c r="N58"/>
  <c r="O58"/>
  <c r="P58"/>
  <c r="J36"/>
  <c r="K36"/>
  <c r="L36"/>
  <c r="E36"/>
  <c r="F36"/>
  <c r="G36"/>
  <c r="J20"/>
  <c r="K20"/>
  <c r="L20"/>
  <c r="E20"/>
  <c r="F20"/>
  <c r="G20"/>
  <c r="J17"/>
  <c r="K17"/>
  <c r="L17"/>
  <c r="E17"/>
  <c r="F17"/>
  <c r="G17"/>
  <c r="J10"/>
  <c r="K10"/>
  <c r="L10"/>
  <c r="E10"/>
  <c r="F10"/>
  <c r="G10"/>
  <c r="N18"/>
  <c r="O18"/>
  <c r="P18"/>
  <c r="N19"/>
  <c r="O19"/>
  <c r="P19"/>
  <c r="H10" i="1" l="1"/>
  <c r="H11"/>
  <c r="H12"/>
  <c r="H13"/>
  <c r="H14"/>
  <c r="H15"/>
  <c r="H16"/>
  <c r="H17"/>
  <c r="H18"/>
  <c r="H19"/>
  <c r="H20"/>
  <c r="H21"/>
  <c r="H22"/>
  <c r="H23"/>
  <c r="H26"/>
  <c r="H28"/>
  <c r="H30"/>
  <c r="H32"/>
  <c r="H33"/>
  <c r="H34"/>
  <c r="H35"/>
  <c r="H37"/>
  <c r="H38"/>
  <c r="H39"/>
  <c r="H41"/>
  <c r="H42"/>
  <c r="H43"/>
  <c r="H45"/>
  <c r="H46"/>
  <c r="H48"/>
  <c r="H50"/>
  <c r="H53"/>
  <c r="H54"/>
  <c r="H55"/>
  <c r="H57"/>
  <c r="H58"/>
  <c r="H60"/>
  <c r="H62"/>
  <c r="H64"/>
  <c r="H65"/>
  <c r="H66"/>
  <c r="H69"/>
  <c r="H71"/>
  <c r="H73"/>
  <c r="H74"/>
  <c r="H75"/>
  <c r="H76"/>
  <c r="H77"/>
  <c r="H78"/>
  <c r="H79"/>
  <c r="H80"/>
  <c r="H82"/>
  <c r="H83"/>
  <c r="H84"/>
  <c r="H85"/>
  <c r="H86"/>
  <c r="H87"/>
  <c r="H88"/>
  <c r="H90"/>
  <c r="H91"/>
  <c r="H92"/>
  <c r="H93"/>
  <c r="H95"/>
  <c r="H96"/>
  <c r="H97"/>
  <c r="H98"/>
  <c r="H99"/>
  <c r="H100"/>
  <c r="H101"/>
  <c r="H103"/>
  <c r="H105"/>
  <c r="H106"/>
  <c r="H108"/>
  <c r="H110"/>
  <c r="H112"/>
  <c r="H115"/>
  <c r="H116"/>
  <c r="H117"/>
  <c r="H118"/>
  <c r="H119"/>
  <c r="H121"/>
  <c r="H123"/>
  <c r="H124"/>
  <c r="H125"/>
  <c r="H126"/>
  <c r="H127"/>
  <c r="H128"/>
  <c r="H129"/>
  <c r="H130"/>
  <c r="H133"/>
  <c r="H134"/>
  <c r="H135"/>
  <c r="H136"/>
  <c r="H137"/>
  <c r="H138"/>
  <c r="H139"/>
  <c r="H140"/>
  <c r="H141"/>
  <c r="H143"/>
  <c r="H148"/>
  <c r="H150"/>
  <c r="H151"/>
  <c r="H154"/>
  <c r="H156"/>
  <c r="H157"/>
  <c r="H158"/>
  <c r="H159"/>
  <c r="H162"/>
  <c r="H163"/>
  <c r="H164"/>
  <c r="H165"/>
  <c r="H167"/>
  <c r="H168"/>
  <c r="H169"/>
  <c r="H170"/>
  <c r="H171"/>
  <c r="H174"/>
  <c r="H175"/>
  <c r="H176"/>
  <c r="H177"/>
  <c r="H178"/>
  <c r="H179"/>
  <c r="H182"/>
  <c r="H183"/>
  <c r="H184"/>
  <c r="H185"/>
  <c r="H186"/>
  <c r="H187"/>
  <c r="H188"/>
  <c r="H189"/>
  <c r="H191"/>
  <c r="H195"/>
  <c r="H196"/>
  <c r="H199"/>
  <c r="H200"/>
  <c r="H201"/>
  <c r="H202"/>
  <c r="H203"/>
  <c r="H204"/>
  <c r="H207"/>
  <c r="H211"/>
  <c r="H212"/>
  <c r="H213"/>
  <c r="H215"/>
  <c r="H216"/>
  <c r="H217"/>
  <c r="H218"/>
  <c r="H219"/>
  <c r="H221"/>
  <c r="H225"/>
  <c r="H226"/>
  <c r="H227"/>
  <c r="H228"/>
  <c r="H229"/>
  <c r="H230"/>
  <c r="H232"/>
  <c r="H233"/>
  <c r="H235"/>
  <c r="H236"/>
  <c r="H237"/>
  <c r="H238"/>
  <c r="H239"/>
  <c r="H240"/>
  <c r="H241"/>
  <c r="H242"/>
  <c r="H244"/>
  <c r="H245"/>
  <c r="H246"/>
  <c r="H247"/>
  <c r="H249"/>
  <c r="H250"/>
  <c r="H253"/>
  <c r="H254"/>
  <c r="H256"/>
  <c r="H257"/>
  <c r="H258"/>
  <c r="H260"/>
  <c r="H261"/>
  <c r="H264"/>
  <c r="H265"/>
  <c r="H266"/>
  <c r="H268"/>
  <c r="H269"/>
  <c r="H270"/>
  <c r="C10"/>
  <c r="C11"/>
  <c r="C12"/>
  <c r="C13"/>
  <c r="N13" s="1"/>
  <c r="C14"/>
  <c r="C15"/>
  <c r="C16"/>
  <c r="C17"/>
  <c r="N17" s="1"/>
  <c r="C18"/>
  <c r="C19"/>
  <c r="C20"/>
  <c r="C21"/>
  <c r="N21" s="1"/>
  <c r="C22"/>
  <c r="C23"/>
  <c r="C26"/>
  <c r="C28"/>
  <c r="C30"/>
  <c r="C32"/>
  <c r="C33"/>
  <c r="C34"/>
  <c r="N34" s="1"/>
  <c r="C35"/>
  <c r="C37"/>
  <c r="C38"/>
  <c r="C39"/>
  <c r="N39" s="1"/>
  <c r="C41"/>
  <c r="C42"/>
  <c r="C43"/>
  <c r="N43" s="1"/>
  <c r="C45"/>
  <c r="C46"/>
  <c r="C48"/>
  <c r="N48" s="1"/>
  <c r="C50"/>
  <c r="N50" s="1"/>
  <c r="C53"/>
  <c r="C54"/>
  <c r="C55"/>
  <c r="N55" s="1"/>
  <c r="C57"/>
  <c r="N57" s="1"/>
  <c r="C58"/>
  <c r="C60"/>
  <c r="C62"/>
  <c r="N62" s="1"/>
  <c r="C64"/>
  <c r="C65"/>
  <c r="N65" s="1"/>
  <c r="C66"/>
  <c r="C69"/>
  <c r="C71"/>
  <c r="C73"/>
  <c r="N73" s="1"/>
  <c r="C74"/>
  <c r="C75"/>
  <c r="C76"/>
  <c r="C77"/>
  <c r="N77" s="1"/>
  <c r="C78"/>
  <c r="C79"/>
  <c r="C80"/>
  <c r="C82"/>
  <c r="N82" s="1"/>
  <c r="C83"/>
  <c r="C84"/>
  <c r="C85"/>
  <c r="N85" s="1"/>
  <c r="C86"/>
  <c r="N86" s="1"/>
  <c r="C87"/>
  <c r="C88"/>
  <c r="C90"/>
  <c r="N90" s="1"/>
  <c r="C91"/>
  <c r="C92"/>
  <c r="C93"/>
  <c r="N93" s="1"/>
  <c r="C95"/>
  <c r="C96"/>
  <c r="C97"/>
  <c r="C98"/>
  <c r="N98" s="1"/>
  <c r="C99"/>
  <c r="C100"/>
  <c r="N100" s="1"/>
  <c r="C101"/>
  <c r="C103"/>
  <c r="C105"/>
  <c r="C106"/>
  <c r="C108"/>
  <c r="C110"/>
  <c r="N110" s="1"/>
  <c r="C112"/>
  <c r="C115"/>
  <c r="N115" s="1"/>
  <c r="C116"/>
  <c r="C117"/>
  <c r="N117" s="1"/>
  <c r="C118"/>
  <c r="C119"/>
  <c r="C121"/>
  <c r="N121" s="1"/>
  <c r="C123"/>
  <c r="C124"/>
  <c r="C125"/>
  <c r="C126"/>
  <c r="C127"/>
  <c r="C128"/>
  <c r="C129"/>
  <c r="C130"/>
  <c r="C133"/>
  <c r="N133" s="1"/>
  <c r="C134"/>
  <c r="C135"/>
  <c r="C136"/>
  <c r="C137"/>
  <c r="N137" s="1"/>
  <c r="C138"/>
  <c r="C139"/>
  <c r="N139" s="1"/>
  <c r="C140"/>
  <c r="N140" s="1"/>
  <c r="C141"/>
  <c r="N141" s="1"/>
  <c r="C143"/>
  <c r="C148"/>
  <c r="N148" s="1"/>
  <c r="C150"/>
  <c r="N150" s="1"/>
  <c r="C151"/>
  <c r="C154"/>
  <c r="C156"/>
  <c r="N156" s="1"/>
  <c r="C157"/>
  <c r="C158"/>
  <c r="C159"/>
  <c r="C162"/>
  <c r="N162" s="1"/>
  <c r="C163"/>
  <c r="C164"/>
  <c r="C165"/>
  <c r="C167"/>
  <c r="N167" s="1"/>
  <c r="C168"/>
  <c r="C169"/>
  <c r="C170"/>
  <c r="C171"/>
  <c r="C174"/>
  <c r="N174" s="1"/>
  <c r="C175"/>
  <c r="C176"/>
  <c r="C178"/>
  <c r="N178" s="1"/>
  <c r="C179"/>
  <c r="C182"/>
  <c r="C183"/>
  <c r="N183" s="1"/>
  <c r="C184"/>
  <c r="N184" s="1"/>
  <c r="C185"/>
  <c r="C186"/>
  <c r="C187"/>
  <c r="N187" s="1"/>
  <c r="C188"/>
  <c r="N188" s="1"/>
  <c r="C189"/>
  <c r="N189" s="1"/>
  <c r="C191"/>
  <c r="C195"/>
  <c r="N195" s="1"/>
  <c r="C196"/>
  <c r="N196" s="1"/>
  <c r="C199"/>
  <c r="C200"/>
  <c r="C201"/>
  <c r="N201" s="1"/>
  <c r="C202"/>
  <c r="C203"/>
  <c r="N203" s="1"/>
  <c r="C204"/>
  <c r="C207"/>
  <c r="C211"/>
  <c r="C212"/>
  <c r="C213"/>
  <c r="C215"/>
  <c r="C216"/>
  <c r="N216" s="1"/>
  <c r="C217"/>
  <c r="C218"/>
  <c r="C219"/>
  <c r="C221"/>
  <c r="N221" s="1"/>
  <c r="C225"/>
  <c r="C226"/>
  <c r="C227"/>
  <c r="C228"/>
  <c r="C229"/>
  <c r="C230"/>
  <c r="N230" s="1"/>
  <c r="C232"/>
  <c r="C233"/>
  <c r="C235"/>
  <c r="C236"/>
  <c r="C237"/>
  <c r="C238"/>
  <c r="C239"/>
  <c r="C240"/>
  <c r="N240" s="1"/>
  <c r="C241"/>
  <c r="C242"/>
  <c r="C244"/>
  <c r="C245"/>
  <c r="C246"/>
  <c r="C247"/>
  <c r="C249"/>
  <c r="C250"/>
  <c r="N250" s="1"/>
  <c r="C253"/>
  <c r="C254"/>
  <c r="C256"/>
  <c r="C257"/>
  <c r="C258"/>
  <c r="C260"/>
  <c r="C261"/>
  <c r="C264"/>
  <c r="C265"/>
  <c r="C266"/>
  <c r="C268"/>
  <c r="N268" s="1"/>
  <c r="C269"/>
  <c r="C270"/>
  <c r="N261" l="1"/>
  <c r="N256"/>
  <c r="N171"/>
  <c r="N245"/>
  <c r="N236"/>
  <c r="N257"/>
  <c r="N241"/>
  <c r="N227"/>
  <c r="N213"/>
  <c r="N204"/>
  <c r="N200"/>
  <c r="N191"/>
  <c r="N186"/>
  <c r="N246"/>
  <c r="N232"/>
  <c r="N176"/>
  <c r="N170"/>
  <c r="N165"/>
  <c r="N159"/>
  <c r="N154"/>
  <c r="N134"/>
  <c r="N112"/>
  <c r="N101"/>
  <c r="N97"/>
  <c r="N78"/>
  <c r="N74"/>
  <c r="N66"/>
  <c r="N60"/>
  <c r="N35"/>
  <c r="N30"/>
  <c r="N22"/>
  <c r="N18"/>
  <c r="N14"/>
  <c r="N10"/>
  <c r="N253"/>
  <c r="N237"/>
  <c r="N217"/>
  <c r="N118"/>
  <c r="M189"/>
  <c r="M188"/>
  <c r="N182"/>
  <c r="N212"/>
  <c r="N269"/>
  <c r="N264"/>
  <c r="N266"/>
  <c r="N260"/>
  <c r="N254"/>
  <c r="N244"/>
  <c r="N229"/>
  <c r="N225"/>
  <c r="N211"/>
  <c r="N199"/>
  <c r="N185"/>
  <c r="N179"/>
  <c r="N270"/>
  <c r="N265"/>
  <c r="N247"/>
  <c r="N242"/>
  <c r="N238"/>
  <c r="N233"/>
  <c r="N228"/>
  <c r="N218"/>
  <c r="N215"/>
  <c r="N207"/>
  <c r="N202"/>
  <c r="N175"/>
  <c r="N46"/>
  <c r="N42"/>
  <c r="N33"/>
  <c r="N28"/>
  <c r="N38"/>
  <c r="N258"/>
  <c r="N163"/>
  <c r="N157"/>
  <c r="N164"/>
  <c r="N158"/>
  <c r="N151"/>
  <c r="N135"/>
  <c r="N129"/>
  <c r="N119"/>
  <c r="N138"/>
  <c r="N136"/>
  <c r="N116"/>
  <c r="N127"/>
  <c r="N124"/>
  <c r="N128"/>
  <c r="N125"/>
  <c r="N105"/>
  <c r="N108"/>
  <c r="N92"/>
  <c r="N58"/>
  <c r="N53"/>
  <c r="N54"/>
  <c r="N130"/>
  <c r="N126"/>
  <c r="N99"/>
  <c r="N95"/>
  <c r="N91"/>
  <c r="N87"/>
  <c r="N83"/>
  <c r="N79"/>
  <c r="N75"/>
  <c r="N69"/>
  <c r="N106"/>
  <c r="N103"/>
  <c r="N96"/>
  <c r="N45"/>
  <c r="N41"/>
  <c r="N37"/>
  <c r="N32"/>
  <c r="N249"/>
  <c r="N239"/>
  <c r="N235"/>
  <c r="N219"/>
  <c r="N168"/>
  <c r="N169"/>
  <c r="N143"/>
  <c r="N88"/>
  <c r="N80"/>
  <c r="N76"/>
  <c r="N71"/>
  <c r="N64"/>
  <c r="N26"/>
  <c r="N20"/>
  <c r="N16"/>
  <c r="N12"/>
  <c r="N19"/>
  <c r="N15"/>
  <c r="N11"/>
  <c r="N226"/>
  <c r="N123"/>
  <c r="N84"/>
  <c r="N23"/>
  <c r="M32"/>
  <c r="M43"/>
  <c r="H153"/>
  <c r="N153" s="1"/>
  <c r="M156"/>
  <c r="M105"/>
  <c r="O95"/>
  <c r="Q95"/>
  <c r="S95"/>
  <c r="O76" l="1"/>
  <c r="Q76"/>
  <c r="S76"/>
  <c r="J103" i="4" l="1"/>
  <c r="R192" i="1" l="1"/>
  <c r="N91" i="4"/>
  <c r="O91"/>
  <c r="P91"/>
  <c r="D89" i="1" l="1"/>
  <c r="O103"/>
  <c r="Q103"/>
  <c r="S103"/>
  <c r="J68"/>
  <c r="K68"/>
  <c r="L68"/>
  <c r="I68"/>
  <c r="E68"/>
  <c r="F68"/>
  <c r="G68"/>
  <c r="O87"/>
  <c r="Q87"/>
  <c r="S87"/>
  <c r="R68" l="1"/>
  <c r="T68"/>
  <c r="H68"/>
  <c r="H132" l="1"/>
  <c r="M207"/>
  <c r="O207"/>
  <c r="Q207"/>
  <c r="S207"/>
  <c r="C132" l="1"/>
  <c r="N132" s="1"/>
  <c r="R132"/>
  <c r="J198"/>
  <c r="K198"/>
  <c r="L198"/>
  <c r="I198"/>
  <c r="O204"/>
  <c r="Q204"/>
  <c r="S204"/>
  <c r="O201"/>
  <c r="Q201"/>
  <c r="S201"/>
  <c r="O202"/>
  <c r="Q202"/>
  <c r="S202"/>
  <c r="O203"/>
  <c r="Q203"/>
  <c r="S203"/>
  <c r="H198" l="1"/>
  <c r="M204"/>
  <c r="M203"/>
  <c r="O199" l="1"/>
  <c r="Q199"/>
  <c r="S199"/>
  <c r="I181" l="1"/>
  <c r="O182"/>
  <c r="Q182"/>
  <c r="N9" i="4" l="1"/>
  <c r="O9"/>
  <c r="O10"/>
  <c r="N11"/>
  <c r="O11"/>
  <c r="N12"/>
  <c r="O12"/>
  <c r="N13"/>
  <c r="O13"/>
  <c r="N14"/>
  <c r="O14"/>
  <c r="N15"/>
  <c r="O15"/>
  <c r="O17"/>
  <c r="O20"/>
  <c r="N21"/>
  <c r="N28"/>
  <c r="O28"/>
  <c r="N29"/>
  <c r="O29"/>
  <c r="N32"/>
  <c r="O32"/>
  <c r="N33"/>
  <c r="O33"/>
  <c r="N35"/>
  <c r="O35"/>
  <c r="O36"/>
  <c r="N37"/>
  <c r="O37"/>
  <c r="N38"/>
  <c r="O38"/>
  <c r="N39"/>
  <c r="O39"/>
  <c r="N40"/>
  <c r="O40"/>
  <c r="N43"/>
  <c r="O43"/>
  <c r="N44"/>
  <c r="O44"/>
  <c r="N47"/>
  <c r="O47"/>
  <c r="N48"/>
  <c r="O48"/>
  <c r="N50"/>
  <c r="O50"/>
  <c r="N51"/>
  <c r="O51"/>
  <c r="N54"/>
  <c r="O54"/>
  <c r="N55"/>
  <c r="O55"/>
  <c r="N59"/>
  <c r="O59"/>
  <c r="N61"/>
  <c r="O61"/>
  <c r="N63"/>
  <c r="O63"/>
  <c r="N64"/>
  <c r="O64"/>
  <c r="N65"/>
  <c r="O65"/>
  <c r="N66"/>
  <c r="O66"/>
  <c r="N69"/>
  <c r="O69"/>
  <c r="N70"/>
  <c r="O70"/>
  <c r="N73"/>
  <c r="O73"/>
  <c r="N74"/>
  <c r="O74"/>
  <c r="N76"/>
  <c r="O76"/>
  <c r="N78"/>
  <c r="O78"/>
  <c r="N79"/>
  <c r="O79"/>
  <c r="N80"/>
  <c r="O80"/>
  <c r="N81"/>
  <c r="O81"/>
  <c r="N82"/>
  <c r="O82"/>
  <c r="N86"/>
  <c r="O86"/>
  <c r="N87"/>
  <c r="O87"/>
  <c r="N90"/>
  <c r="O90"/>
  <c r="N93"/>
  <c r="O93"/>
  <c r="N95"/>
  <c r="O95"/>
  <c r="N96"/>
  <c r="O96"/>
  <c r="N97"/>
  <c r="O97"/>
  <c r="N98"/>
  <c r="O98"/>
  <c r="N99"/>
  <c r="O99"/>
  <c r="N100"/>
  <c r="O100"/>
  <c r="N101"/>
  <c r="O101"/>
  <c r="N104"/>
  <c r="O104"/>
  <c r="N105"/>
  <c r="O105"/>
  <c r="I111"/>
  <c r="I94"/>
  <c r="I92" s="1"/>
  <c r="D94"/>
  <c r="D92" s="1"/>
  <c r="P101"/>
  <c r="P98"/>
  <c r="H101"/>
  <c r="C101"/>
  <c r="M101" l="1"/>
  <c r="N92"/>
  <c r="N94"/>
  <c r="I77"/>
  <c r="D77"/>
  <c r="D75" s="1"/>
  <c r="H83"/>
  <c r="C83"/>
  <c r="I62"/>
  <c r="I60" s="1"/>
  <c r="P66"/>
  <c r="H66"/>
  <c r="C66"/>
  <c r="M83" l="1"/>
  <c r="N77"/>
  <c r="N62"/>
  <c r="M66"/>
  <c r="P54" l="1"/>
  <c r="I36" l="1"/>
  <c r="D36"/>
  <c r="P37"/>
  <c r="P38"/>
  <c r="P39"/>
  <c r="P40"/>
  <c r="C40"/>
  <c r="H40"/>
  <c r="N36" l="1"/>
  <c r="M40"/>
  <c r="R166" i="1" l="1"/>
  <c r="T166"/>
  <c r="G166"/>
  <c r="T161"/>
  <c r="G161"/>
  <c r="P161"/>
  <c r="E149"/>
  <c r="F149"/>
  <c r="G149"/>
  <c r="E147"/>
  <c r="F147"/>
  <c r="G147"/>
  <c r="G146" s="1"/>
  <c r="R147" l="1"/>
  <c r="E146"/>
  <c r="T147"/>
  <c r="F146"/>
  <c r="E111"/>
  <c r="F111"/>
  <c r="G111"/>
  <c r="L9" l="1"/>
  <c r="G9"/>
  <c r="J31" l="1"/>
  <c r="K31"/>
  <c r="L31"/>
  <c r="F31"/>
  <c r="G31"/>
  <c r="D31"/>
  <c r="P31" s="1"/>
  <c r="E31"/>
  <c r="R31" s="1"/>
  <c r="O30"/>
  <c r="T31" l="1"/>
  <c r="C31"/>
  <c r="H31"/>
  <c r="E27"/>
  <c r="E29"/>
  <c r="E36"/>
  <c r="P124" i="4"/>
  <c r="O124"/>
  <c r="N124"/>
  <c r="H124"/>
  <c r="C124"/>
  <c r="L123"/>
  <c r="K123"/>
  <c r="J123"/>
  <c r="I123"/>
  <c r="G123"/>
  <c r="F123"/>
  <c r="E123"/>
  <c r="E120" s="1"/>
  <c r="D123"/>
  <c r="H122"/>
  <c r="C122"/>
  <c r="L121"/>
  <c r="K121"/>
  <c r="P121" s="1"/>
  <c r="J121"/>
  <c r="O121" s="1"/>
  <c r="I121"/>
  <c r="D121"/>
  <c r="C121" s="1"/>
  <c r="P119"/>
  <c r="O119"/>
  <c r="N119"/>
  <c r="H119"/>
  <c r="C119"/>
  <c r="P118"/>
  <c r="O118"/>
  <c r="N118"/>
  <c r="H118"/>
  <c r="C118"/>
  <c r="L117"/>
  <c r="K117"/>
  <c r="N31" i="1" l="1"/>
  <c r="N121" i="4"/>
  <c r="O123"/>
  <c r="N123"/>
  <c r="P123"/>
  <c r="M122"/>
  <c r="J120"/>
  <c r="H123"/>
  <c r="K120"/>
  <c r="I120"/>
  <c r="D120"/>
  <c r="M118"/>
  <c r="M124"/>
  <c r="F120"/>
  <c r="C123"/>
  <c r="H121"/>
  <c r="M121" s="1"/>
  <c r="M119"/>
  <c r="J117"/>
  <c r="J116" s="1"/>
  <c r="I117"/>
  <c r="G117"/>
  <c r="F117"/>
  <c r="P117" s="1"/>
  <c r="E117"/>
  <c r="E116" s="1"/>
  <c r="K116"/>
  <c r="M123" l="1"/>
  <c r="N120"/>
  <c r="H117"/>
  <c r="C117"/>
  <c r="P120"/>
  <c r="O120" s="1"/>
  <c r="O117"/>
  <c r="I116"/>
  <c r="O116"/>
  <c r="F116"/>
  <c r="P116" s="1"/>
  <c r="D116"/>
  <c r="D115" s="1"/>
  <c r="N117"/>
  <c r="K115"/>
  <c r="J115"/>
  <c r="E115"/>
  <c r="P114"/>
  <c r="O114"/>
  <c r="N114"/>
  <c r="H114"/>
  <c r="C114"/>
  <c r="P113"/>
  <c r="O113"/>
  <c r="N113"/>
  <c r="H113"/>
  <c r="C113"/>
  <c r="P112"/>
  <c r="O112"/>
  <c r="N112"/>
  <c r="H112"/>
  <c r="C112"/>
  <c r="L111"/>
  <c r="K111"/>
  <c r="J111"/>
  <c r="G111"/>
  <c r="G110" s="1"/>
  <c r="F111"/>
  <c r="F110" s="1"/>
  <c r="E111"/>
  <c r="E110" s="1"/>
  <c r="D111"/>
  <c r="D110" s="1"/>
  <c r="M117" l="1"/>
  <c r="C111"/>
  <c r="C110" s="1"/>
  <c r="H111"/>
  <c r="N111"/>
  <c r="M113"/>
  <c r="M112"/>
  <c r="N116"/>
  <c r="O115"/>
  <c r="P111"/>
  <c r="O111" s="1"/>
  <c r="M114"/>
  <c r="I115"/>
  <c r="M111" l="1"/>
  <c r="N115"/>
  <c r="H109"/>
  <c r="C109"/>
  <c r="I108"/>
  <c r="G108"/>
  <c r="F108"/>
  <c r="E108"/>
  <c r="M109" l="1"/>
  <c r="D108"/>
  <c r="N108" s="1"/>
  <c r="F107"/>
  <c r="E107" s="1"/>
  <c r="D107" l="1"/>
  <c r="D106" s="1"/>
  <c r="C108"/>
  <c r="E106"/>
  <c r="P105"/>
  <c r="H105"/>
  <c r="C105"/>
  <c r="P104"/>
  <c r="H104"/>
  <c r="C104"/>
  <c r="L103"/>
  <c r="K103"/>
  <c r="I103"/>
  <c r="G103"/>
  <c r="F103"/>
  <c r="E103"/>
  <c r="E102" s="1"/>
  <c r="D103"/>
  <c r="D102" s="1"/>
  <c r="P100"/>
  <c r="H100"/>
  <c r="C100"/>
  <c r="P99"/>
  <c r="H99"/>
  <c r="C99"/>
  <c r="H98"/>
  <c r="C98"/>
  <c r="P97"/>
  <c r="H97"/>
  <c r="C97"/>
  <c r="P96"/>
  <c r="H96"/>
  <c r="C96"/>
  <c r="P95"/>
  <c r="H95"/>
  <c r="C95"/>
  <c r="L94"/>
  <c r="K94"/>
  <c r="J94"/>
  <c r="G94"/>
  <c r="F94"/>
  <c r="E94"/>
  <c r="P93"/>
  <c r="H93"/>
  <c r="C93"/>
  <c r="H91"/>
  <c r="C91"/>
  <c r="P90"/>
  <c r="H90"/>
  <c r="C90"/>
  <c r="L89"/>
  <c r="K89"/>
  <c r="J89"/>
  <c r="I89"/>
  <c r="G89"/>
  <c r="F89"/>
  <c r="E89"/>
  <c r="D89"/>
  <c r="P87"/>
  <c r="H87"/>
  <c r="C87"/>
  <c r="P86"/>
  <c r="H86"/>
  <c r="C86"/>
  <c r="L85"/>
  <c r="K85"/>
  <c r="J85"/>
  <c r="I85"/>
  <c r="G85"/>
  <c r="F85"/>
  <c r="P85" s="1"/>
  <c r="E85"/>
  <c r="D85"/>
  <c r="D84" s="1"/>
  <c r="P82"/>
  <c r="H82"/>
  <c r="C82"/>
  <c r="P81"/>
  <c r="H81"/>
  <c r="C81"/>
  <c r="P80"/>
  <c r="H80"/>
  <c r="C80"/>
  <c r="P79"/>
  <c r="H79"/>
  <c r="C79"/>
  <c r="P78"/>
  <c r="H78"/>
  <c r="C78"/>
  <c r="L77"/>
  <c r="K77"/>
  <c r="J77"/>
  <c r="I75"/>
  <c r="N75" s="1"/>
  <c r="G77"/>
  <c r="F77"/>
  <c r="E77"/>
  <c r="P76"/>
  <c r="H76"/>
  <c r="C76"/>
  <c r="P74"/>
  <c r="H74"/>
  <c r="C74"/>
  <c r="P73"/>
  <c r="H73"/>
  <c r="C73"/>
  <c r="L72"/>
  <c r="K72"/>
  <c r="J72"/>
  <c r="I72"/>
  <c r="G72"/>
  <c r="F72"/>
  <c r="E72"/>
  <c r="D72"/>
  <c r="M91" l="1"/>
  <c r="M98"/>
  <c r="N72"/>
  <c r="N89"/>
  <c r="O94"/>
  <c r="O103"/>
  <c r="N103"/>
  <c r="O89"/>
  <c r="J75"/>
  <c r="O77"/>
  <c r="O72"/>
  <c r="O85"/>
  <c r="N85"/>
  <c r="P72"/>
  <c r="M87"/>
  <c r="M78"/>
  <c r="M73"/>
  <c r="M86"/>
  <c r="C72"/>
  <c r="M74"/>
  <c r="M79"/>
  <c r="M82"/>
  <c r="M90"/>
  <c r="M76"/>
  <c r="M81"/>
  <c r="C103"/>
  <c r="P77"/>
  <c r="M80"/>
  <c r="C85"/>
  <c r="D88"/>
  <c r="H77"/>
  <c r="M93"/>
  <c r="P103"/>
  <c r="M105"/>
  <c r="M97"/>
  <c r="M104"/>
  <c r="H72"/>
  <c r="C77"/>
  <c r="H85"/>
  <c r="H103"/>
  <c r="M95"/>
  <c r="M99"/>
  <c r="C94"/>
  <c r="M100"/>
  <c r="H94"/>
  <c r="M96"/>
  <c r="F92"/>
  <c r="E92" s="1"/>
  <c r="P94"/>
  <c r="P89"/>
  <c r="H89"/>
  <c r="C89"/>
  <c r="P70"/>
  <c r="H70"/>
  <c r="C70"/>
  <c r="P69"/>
  <c r="H69"/>
  <c r="C69"/>
  <c r="L68"/>
  <c r="K68"/>
  <c r="J68"/>
  <c r="I68"/>
  <c r="G68"/>
  <c r="G67" s="1"/>
  <c r="F68"/>
  <c r="E68"/>
  <c r="E67" s="1"/>
  <c r="D68"/>
  <c r="I67" l="1"/>
  <c r="N68"/>
  <c r="O68"/>
  <c r="M103"/>
  <c r="M72"/>
  <c r="D67"/>
  <c r="M70"/>
  <c r="M77"/>
  <c r="M69"/>
  <c r="F67"/>
  <c r="H68"/>
  <c r="P68"/>
  <c r="M85"/>
  <c r="C68"/>
  <c r="H75"/>
  <c r="G75" s="1"/>
  <c r="M94"/>
  <c r="M89"/>
  <c r="E88"/>
  <c r="P65"/>
  <c r="H65"/>
  <c r="C65"/>
  <c r="P64"/>
  <c r="H64"/>
  <c r="C64"/>
  <c r="P63"/>
  <c r="H63"/>
  <c r="C63"/>
  <c r="L62"/>
  <c r="L60" s="1"/>
  <c r="K62"/>
  <c r="K60" s="1"/>
  <c r="J62"/>
  <c r="J60" s="1"/>
  <c r="G62"/>
  <c r="G60" s="1"/>
  <c r="F62"/>
  <c r="F60" s="1"/>
  <c r="P61"/>
  <c r="H61"/>
  <c r="C61"/>
  <c r="P59"/>
  <c r="H59"/>
  <c r="C59"/>
  <c r="H58"/>
  <c r="C58"/>
  <c r="L57"/>
  <c r="K57"/>
  <c r="J57"/>
  <c r="I57"/>
  <c r="G57"/>
  <c r="F57"/>
  <c r="E57"/>
  <c r="D57"/>
  <c r="P55"/>
  <c r="H55"/>
  <c r="C55"/>
  <c r="H54"/>
  <c r="C54"/>
  <c r="L53"/>
  <c r="L52" s="1"/>
  <c r="K53"/>
  <c r="J53"/>
  <c r="I53"/>
  <c r="G53"/>
  <c r="F53"/>
  <c r="E53"/>
  <c r="D53"/>
  <c r="P51"/>
  <c r="H51"/>
  <c r="C51"/>
  <c r="P50"/>
  <c r="H50"/>
  <c r="C50"/>
  <c r="L49"/>
  <c r="K49"/>
  <c r="J49"/>
  <c r="G49"/>
  <c r="F49"/>
  <c r="E49"/>
  <c r="D49"/>
  <c r="P48"/>
  <c r="H48"/>
  <c r="C48"/>
  <c r="P47"/>
  <c r="H47"/>
  <c r="C47"/>
  <c r="L46"/>
  <c r="K46"/>
  <c r="J46"/>
  <c r="I46"/>
  <c r="G46"/>
  <c r="F46"/>
  <c r="E46"/>
  <c r="D46"/>
  <c r="M58" l="1"/>
  <c r="C67"/>
  <c r="O57"/>
  <c r="N57"/>
  <c r="O62"/>
  <c r="N67"/>
  <c r="O53"/>
  <c r="M54"/>
  <c r="N53"/>
  <c r="O49"/>
  <c r="O46"/>
  <c r="N46"/>
  <c r="M61"/>
  <c r="M64"/>
  <c r="K52"/>
  <c r="K45" s="1"/>
  <c r="P53"/>
  <c r="M51"/>
  <c r="C57"/>
  <c r="M68"/>
  <c r="M59"/>
  <c r="P62"/>
  <c r="I49"/>
  <c r="M55"/>
  <c r="C62"/>
  <c r="H62"/>
  <c r="M65"/>
  <c r="H57"/>
  <c r="M63"/>
  <c r="F75"/>
  <c r="H53"/>
  <c r="P46"/>
  <c r="P57"/>
  <c r="C53"/>
  <c r="C46"/>
  <c r="M48"/>
  <c r="C49"/>
  <c r="J52"/>
  <c r="P49"/>
  <c r="M50"/>
  <c r="M47"/>
  <c r="H46"/>
  <c r="L45"/>
  <c r="P44"/>
  <c r="H44"/>
  <c r="C44"/>
  <c r="P43"/>
  <c r="H43"/>
  <c r="C43"/>
  <c r="L42"/>
  <c r="L41" s="1"/>
  <c r="K42"/>
  <c r="K41" s="1"/>
  <c r="J42"/>
  <c r="I42"/>
  <c r="G42"/>
  <c r="F42"/>
  <c r="F41" s="1"/>
  <c r="E42"/>
  <c r="D42"/>
  <c r="H39"/>
  <c r="C39"/>
  <c r="H38"/>
  <c r="C38"/>
  <c r="H37"/>
  <c r="C37"/>
  <c r="P36"/>
  <c r="H36"/>
  <c r="C36"/>
  <c r="P35"/>
  <c r="C35"/>
  <c r="K34"/>
  <c r="J34"/>
  <c r="G34"/>
  <c r="F34"/>
  <c r="E34"/>
  <c r="P33"/>
  <c r="H33"/>
  <c r="C33"/>
  <c r="P32"/>
  <c r="H32"/>
  <c r="C32"/>
  <c r="L31"/>
  <c r="K31"/>
  <c r="J31"/>
  <c r="I31"/>
  <c r="G31"/>
  <c r="F31"/>
  <c r="E31"/>
  <c r="D31"/>
  <c r="P29"/>
  <c r="C29"/>
  <c r="P28"/>
  <c r="C28"/>
  <c r="K27"/>
  <c r="J27"/>
  <c r="I27"/>
  <c r="G27"/>
  <c r="F27"/>
  <c r="E27"/>
  <c r="D27"/>
  <c r="D26" s="1"/>
  <c r="H25"/>
  <c r="C25"/>
  <c r="H23"/>
  <c r="C23"/>
  <c r="H22"/>
  <c r="M22" s="1"/>
  <c r="C22"/>
  <c r="M25" l="1"/>
  <c r="M23"/>
  <c r="P31"/>
  <c r="N27"/>
  <c r="J26"/>
  <c r="O27"/>
  <c r="J41"/>
  <c r="J30" s="1"/>
  <c r="O42"/>
  <c r="N42"/>
  <c r="J45"/>
  <c r="H49"/>
  <c r="M49" s="1"/>
  <c r="N49"/>
  <c r="O34"/>
  <c r="O31"/>
  <c r="N31"/>
  <c r="M62"/>
  <c r="M57"/>
  <c r="M53"/>
  <c r="M46"/>
  <c r="M38"/>
  <c r="M44"/>
  <c r="M37"/>
  <c r="M39"/>
  <c r="M43"/>
  <c r="M32"/>
  <c r="C42"/>
  <c r="H42"/>
  <c r="P42"/>
  <c r="P41"/>
  <c r="K30"/>
  <c r="E75"/>
  <c r="O75" s="1"/>
  <c r="I41"/>
  <c r="E41"/>
  <c r="D41" s="1"/>
  <c r="P34"/>
  <c r="D34"/>
  <c r="C34" s="1"/>
  <c r="I34"/>
  <c r="M36"/>
  <c r="F30"/>
  <c r="C31"/>
  <c r="M33"/>
  <c r="H31"/>
  <c r="K26"/>
  <c r="C27"/>
  <c r="I26"/>
  <c r="N26" s="1"/>
  <c r="P27"/>
  <c r="I52"/>
  <c r="H21"/>
  <c r="M21" s="1"/>
  <c r="C21"/>
  <c r="P20"/>
  <c r="I20"/>
  <c r="D20"/>
  <c r="N41" l="1"/>
  <c r="H20"/>
  <c r="N20"/>
  <c r="O41"/>
  <c r="N34"/>
  <c r="P30"/>
  <c r="E30"/>
  <c r="O30" s="1"/>
  <c r="M42"/>
  <c r="I30"/>
  <c r="H41"/>
  <c r="D30"/>
  <c r="M31"/>
  <c r="H52"/>
  <c r="I45"/>
  <c r="C20"/>
  <c r="H19"/>
  <c r="C19"/>
  <c r="H18"/>
  <c r="C18"/>
  <c r="P17"/>
  <c r="M18" l="1"/>
  <c r="M19"/>
  <c r="M20"/>
  <c r="N30"/>
  <c r="C75"/>
  <c r="G41"/>
  <c r="G26"/>
  <c r="F26" s="1"/>
  <c r="G52"/>
  <c r="H45"/>
  <c r="I17"/>
  <c r="D17"/>
  <c r="C17" s="1"/>
  <c r="L16"/>
  <c r="K16"/>
  <c r="J16"/>
  <c r="G16"/>
  <c r="F16"/>
  <c r="E16"/>
  <c r="N17" l="1"/>
  <c r="O16"/>
  <c r="M75"/>
  <c r="L75" s="1"/>
  <c r="K75"/>
  <c r="G30"/>
  <c r="C41"/>
  <c r="P16"/>
  <c r="E26"/>
  <c r="O26" s="1"/>
  <c r="P26"/>
  <c r="D16"/>
  <c r="C16" s="1"/>
  <c r="I16"/>
  <c r="H17"/>
  <c r="M17" s="1"/>
  <c r="F52"/>
  <c r="G45"/>
  <c r="P15"/>
  <c r="H15"/>
  <c r="C15"/>
  <c r="P14"/>
  <c r="H14"/>
  <c r="C14"/>
  <c r="P13"/>
  <c r="N16" l="1"/>
  <c r="C30"/>
  <c r="M41"/>
  <c r="P75"/>
  <c r="C26"/>
  <c r="H16"/>
  <c r="M16" s="1"/>
  <c r="M14"/>
  <c r="M15"/>
  <c r="E52"/>
  <c r="O52" s="1"/>
  <c r="F45"/>
  <c r="P52"/>
  <c r="H13"/>
  <c r="C13"/>
  <c r="P12"/>
  <c r="H12"/>
  <c r="C12"/>
  <c r="P11"/>
  <c r="H11"/>
  <c r="C11"/>
  <c r="P10"/>
  <c r="M12" l="1"/>
  <c r="M11"/>
  <c r="M13"/>
  <c r="D52"/>
  <c r="N52" s="1"/>
  <c r="E45"/>
  <c r="O45" s="1"/>
  <c r="P45"/>
  <c r="I10"/>
  <c r="D10"/>
  <c r="C10" s="1"/>
  <c r="P9"/>
  <c r="N10" l="1"/>
  <c r="H10"/>
  <c r="M10" s="1"/>
  <c r="C52"/>
  <c r="D45"/>
  <c r="N45" s="1"/>
  <c r="H9"/>
  <c r="C9"/>
  <c r="M9" l="1"/>
  <c r="C45"/>
  <c r="M45" s="1"/>
  <c r="M52"/>
  <c r="L8" l="1"/>
  <c r="K8"/>
  <c r="J8"/>
  <c r="I8"/>
  <c r="G8"/>
  <c r="F8"/>
  <c r="E8"/>
  <c r="O8" l="1"/>
  <c r="P8"/>
  <c r="H8"/>
  <c r="D8"/>
  <c r="C8" s="1"/>
  <c r="N8" l="1"/>
  <c r="M8"/>
  <c r="K7"/>
  <c r="G7"/>
  <c r="F7"/>
  <c r="D7"/>
  <c r="C7"/>
  <c r="J7" l="1"/>
  <c r="O7" s="1"/>
  <c r="P7"/>
  <c r="I7" l="1"/>
  <c r="N7" s="1"/>
  <c r="S275" i="1" l="1"/>
  <c r="Q275"/>
  <c r="O275"/>
  <c r="H275"/>
  <c r="C275"/>
  <c r="S274"/>
  <c r="Q274"/>
  <c r="O274"/>
  <c r="H274"/>
  <c r="C274"/>
  <c r="S273"/>
  <c r="Q273"/>
  <c r="O273"/>
  <c r="H273"/>
  <c r="C273"/>
  <c r="S272"/>
  <c r="Q272"/>
  <c r="O272"/>
  <c r="H272"/>
  <c r="C272"/>
  <c r="L271"/>
  <c r="K271"/>
  <c r="J271"/>
  <c r="N272" l="1"/>
  <c r="N275"/>
  <c r="N274"/>
  <c r="N273"/>
  <c r="M274"/>
  <c r="M275"/>
  <c r="M273"/>
  <c r="M272"/>
  <c r="I271"/>
  <c r="H271" s="1"/>
  <c r="G271" l="1"/>
  <c r="F271"/>
  <c r="S271" l="1"/>
  <c r="T271"/>
  <c r="E271"/>
  <c r="D271"/>
  <c r="P271" s="1"/>
  <c r="S269"/>
  <c r="Q269"/>
  <c r="O269"/>
  <c r="S268"/>
  <c r="Q268"/>
  <c r="O268"/>
  <c r="L267"/>
  <c r="K267"/>
  <c r="J267"/>
  <c r="I267"/>
  <c r="G267"/>
  <c r="F267"/>
  <c r="T267" s="1"/>
  <c r="E267"/>
  <c r="R267" s="1"/>
  <c r="D267"/>
  <c r="P267" l="1"/>
  <c r="Q271"/>
  <c r="R271"/>
  <c r="O271"/>
  <c r="C271"/>
  <c r="C267"/>
  <c r="H267"/>
  <c r="M269"/>
  <c r="S267"/>
  <c r="Q267"/>
  <c r="O267" s="1"/>
  <c r="M268"/>
  <c r="S266"/>
  <c r="Q266"/>
  <c r="O266"/>
  <c r="S265"/>
  <c r="Q265"/>
  <c r="O265"/>
  <c r="S264"/>
  <c r="Q264"/>
  <c r="O264"/>
  <c r="N267" l="1"/>
  <c r="M271"/>
  <c r="N271"/>
  <c r="M267"/>
  <c r="M265"/>
  <c r="M266"/>
  <c r="M264"/>
  <c r="L263"/>
  <c r="K263"/>
  <c r="J263"/>
  <c r="I263"/>
  <c r="G263"/>
  <c r="F263"/>
  <c r="T263" s="1"/>
  <c r="E263"/>
  <c r="D263"/>
  <c r="R263" l="1"/>
  <c r="P263"/>
  <c r="C263"/>
  <c r="H263"/>
  <c r="O263"/>
  <c r="S263"/>
  <c r="Q263"/>
  <c r="L262"/>
  <c r="K262"/>
  <c r="J262"/>
  <c r="I262"/>
  <c r="G262"/>
  <c r="F262"/>
  <c r="E262"/>
  <c r="R262" s="1"/>
  <c r="D262"/>
  <c r="S261"/>
  <c r="Q261"/>
  <c r="O261"/>
  <c r="S260"/>
  <c r="Q260"/>
  <c r="O260"/>
  <c r="L259"/>
  <c r="K259"/>
  <c r="J259"/>
  <c r="I259"/>
  <c r="G259"/>
  <c r="F259"/>
  <c r="E259"/>
  <c r="D259"/>
  <c r="S258"/>
  <c r="Q258"/>
  <c r="O258"/>
  <c r="S257"/>
  <c r="Q257"/>
  <c r="O257"/>
  <c r="S256"/>
  <c r="Q256"/>
  <c r="O256"/>
  <c r="L255"/>
  <c r="K255"/>
  <c r="J255"/>
  <c r="I255"/>
  <c r="G255"/>
  <c r="F255"/>
  <c r="E255"/>
  <c r="R255" s="1"/>
  <c r="D255"/>
  <c r="S254"/>
  <c r="Q254"/>
  <c r="O254"/>
  <c r="P255" l="1"/>
  <c r="P259"/>
  <c r="T262"/>
  <c r="P262"/>
  <c r="T259"/>
  <c r="T255"/>
  <c r="R259"/>
  <c r="N263"/>
  <c r="C262"/>
  <c r="H262"/>
  <c r="C255"/>
  <c r="H255"/>
  <c r="C259"/>
  <c r="H259"/>
  <c r="M263"/>
  <c r="M254"/>
  <c r="O262"/>
  <c r="S259"/>
  <c r="Q259"/>
  <c r="Q262"/>
  <c r="S262"/>
  <c r="O259"/>
  <c r="M260"/>
  <c r="S255"/>
  <c r="Q255" s="1"/>
  <c r="O255" s="1"/>
  <c r="M258"/>
  <c r="M257"/>
  <c r="M261"/>
  <c r="M256"/>
  <c r="N255" l="1"/>
  <c r="N262"/>
  <c r="N259"/>
  <c r="M262"/>
  <c r="M255"/>
  <c r="M259"/>
  <c r="S253" l="1"/>
  <c r="Q253"/>
  <c r="O253"/>
  <c r="S250"/>
  <c r="Q250"/>
  <c r="S249"/>
  <c r="Q249"/>
  <c r="L248"/>
  <c r="K248"/>
  <c r="J248"/>
  <c r="I248"/>
  <c r="G248"/>
  <c r="F248"/>
  <c r="T248" s="1"/>
  <c r="E248"/>
  <c r="S247"/>
  <c r="Q247"/>
  <c r="O247"/>
  <c r="S246"/>
  <c r="Q246"/>
  <c r="O246"/>
  <c r="S245"/>
  <c r="Q245"/>
  <c r="O245"/>
  <c r="S244"/>
  <c r="Q244"/>
  <c r="I243"/>
  <c r="P243" s="1"/>
  <c r="L243"/>
  <c r="K243"/>
  <c r="J243"/>
  <c r="G243"/>
  <c r="F243"/>
  <c r="E243"/>
  <c r="S242"/>
  <c r="Q242"/>
  <c r="O242"/>
  <c r="S241"/>
  <c r="Q241"/>
  <c r="O241"/>
  <c r="S240"/>
  <c r="Q240"/>
  <c r="O240"/>
  <c r="S239"/>
  <c r="Q239"/>
  <c r="O239"/>
  <c r="S238"/>
  <c r="Q238"/>
  <c r="O238"/>
  <c r="S237"/>
  <c r="Q237"/>
  <c r="O237"/>
  <c r="S236"/>
  <c r="Q236"/>
  <c r="O236"/>
  <c r="S235"/>
  <c r="Q235"/>
  <c r="O235"/>
  <c r="S233"/>
  <c r="Q233"/>
  <c r="O233"/>
  <c r="S232"/>
  <c r="Q232"/>
  <c r="O232"/>
  <c r="L231"/>
  <c r="K231"/>
  <c r="J231"/>
  <c r="I231"/>
  <c r="G231"/>
  <c r="F231"/>
  <c r="E231"/>
  <c r="D231"/>
  <c r="S230"/>
  <c r="Q230"/>
  <c r="O230"/>
  <c r="S229"/>
  <c r="Q229"/>
  <c r="O229"/>
  <c r="S228"/>
  <c r="Q228"/>
  <c r="O228"/>
  <c r="S227"/>
  <c r="Q227"/>
  <c r="O227"/>
  <c r="S226"/>
  <c r="Q226"/>
  <c r="O226"/>
  <c r="R231" l="1"/>
  <c r="T243"/>
  <c r="R248"/>
  <c r="R243"/>
  <c r="S231"/>
  <c r="T231"/>
  <c r="P231"/>
  <c r="C243"/>
  <c r="H243"/>
  <c r="C231"/>
  <c r="H231"/>
  <c r="H248"/>
  <c r="Q248"/>
  <c r="O244"/>
  <c r="S243"/>
  <c r="M244"/>
  <c r="E251"/>
  <c r="O243"/>
  <c r="F251"/>
  <c r="M242"/>
  <c r="M232"/>
  <c r="M235"/>
  <c r="M238"/>
  <c r="M236"/>
  <c r="M240"/>
  <c r="M233"/>
  <c r="M241"/>
  <c r="S248"/>
  <c r="M227"/>
  <c r="O231"/>
  <c r="M237"/>
  <c r="G251"/>
  <c r="M239"/>
  <c r="Q231"/>
  <c r="Q243"/>
  <c r="M247"/>
  <c r="M228"/>
  <c r="M230"/>
  <c r="M229"/>
  <c r="M245"/>
  <c r="M253"/>
  <c r="M246"/>
  <c r="S225"/>
  <c r="Q225"/>
  <c r="O225"/>
  <c r="L224"/>
  <c r="K224"/>
  <c r="J224"/>
  <c r="N231" l="1"/>
  <c r="N243"/>
  <c r="C252"/>
  <c r="H252"/>
  <c r="Q252"/>
  <c r="J251"/>
  <c r="Q251" s="1"/>
  <c r="M243"/>
  <c r="M231"/>
  <c r="M226"/>
  <c r="O252"/>
  <c r="I251"/>
  <c r="M225"/>
  <c r="S252"/>
  <c r="K251"/>
  <c r="S251" s="1"/>
  <c r="D251"/>
  <c r="I224"/>
  <c r="G224"/>
  <c r="F224"/>
  <c r="E224"/>
  <c r="D224"/>
  <c r="L222"/>
  <c r="S221"/>
  <c r="Q221"/>
  <c r="O221"/>
  <c r="S219"/>
  <c r="Q219"/>
  <c r="O219"/>
  <c r="S218"/>
  <c r="Q218"/>
  <c r="O218"/>
  <c r="S217"/>
  <c r="Q217"/>
  <c r="O217"/>
  <c r="S216"/>
  <c r="Q216"/>
  <c r="O216"/>
  <c r="S215"/>
  <c r="Q215"/>
  <c r="O215"/>
  <c r="L214"/>
  <c r="K214"/>
  <c r="J214"/>
  <c r="I214"/>
  <c r="G214"/>
  <c r="F214"/>
  <c r="E214"/>
  <c r="R214" s="1"/>
  <c r="D214"/>
  <c r="S213"/>
  <c r="Q213"/>
  <c r="O213"/>
  <c r="S212"/>
  <c r="Q212"/>
  <c r="O212"/>
  <c r="S211"/>
  <c r="Q211"/>
  <c r="O211"/>
  <c r="L210"/>
  <c r="K210"/>
  <c r="J210"/>
  <c r="I210"/>
  <c r="G210"/>
  <c r="F210"/>
  <c r="E210"/>
  <c r="R210" s="1"/>
  <c r="D210"/>
  <c r="P214" l="1"/>
  <c r="N252"/>
  <c r="T214"/>
  <c r="P210"/>
  <c r="T210"/>
  <c r="R251"/>
  <c r="T251"/>
  <c r="S224"/>
  <c r="T224"/>
  <c r="Q224"/>
  <c r="R224"/>
  <c r="C251"/>
  <c r="P251"/>
  <c r="H224"/>
  <c r="P224"/>
  <c r="C224"/>
  <c r="C214"/>
  <c r="H214"/>
  <c r="I222"/>
  <c r="H210"/>
  <c r="C210"/>
  <c r="H251"/>
  <c r="S210"/>
  <c r="G222"/>
  <c r="E222"/>
  <c r="S214"/>
  <c r="Q214"/>
  <c r="M217"/>
  <c r="O214"/>
  <c r="O224"/>
  <c r="F222"/>
  <c r="J222"/>
  <c r="Q210"/>
  <c r="M213"/>
  <c r="O210"/>
  <c r="O251"/>
  <c r="M211"/>
  <c r="M219"/>
  <c r="K222"/>
  <c r="M252"/>
  <c r="M215"/>
  <c r="M218"/>
  <c r="M212"/>
  <c r="M216"/>
  <c r="M221"/>
  <c r="D222"/>
  <c r="N251" l="1"/>
  <c r="M251"/>
  <c r="R222"/>
  <c r="N224"/>
  <c r="T222"/>
  <c r="P222"/>
  <c r="N214"/>
  <c r="N210"/>
  <c r="C222"/>
  <c r="Q222"/>
  <c r="H222"/>
  <c r="M214"/>
  <c r="M224"/>
  <c r="S208"/>
  <c r="S222"/>
  <c r="M210"/>
  <c r="Q208"/>
  <c r="O208"/>
  <c r="Q209"/>
  <c r="S209"/>
  <c r="O209"/>
  <c r="O222"/>
  <c r="M222" l="1"/>
  <c r="N222"/>
  <c r="L251"/>
  <c r="M209"/>
  <c r="M208"/>
  <c r="M202" l="1"/>
  <c r="M201"/>
  <c r="S200"/>
  <c r="Q200"/>
  <c r="O200"/>
  <c r="M199" l="1"/>
  <c r="M200"/>
  <c r="G198" l="1"/>
  <c r="G197" s="1"/>
  <c r="L197"/>
  <c r="K197"/>
  <c r="J197"/>
  <c r="I197"/>
  <c r="S196"/>
  <c r="Q196"/>
  <c r="O196"/>
  <c r="S195"/>
  <c r="Q195"/>
  <c r="O195"/>
  <c r="H197" l="1"/>
  <c r="F198"/>
  <c r="T198" s="1"/>
  <c r="M196"/>
  <c r="L194"/>
  <c r="K194"/>
  <c r="J194"/>
  <c r="I194"/>
  <c r="G194"/>
  <c r="F194"/>
  <c r="E194"/>
  <c r="T194" l="1"/>
  <c r="R194"/>
  <c r="P194"/>
  <c r="P198"/>
  <c r="C194"/>
  <c r="H194"/>
  <c r="E198"/>
  <c r="R198" s="1"/>
  <c r="S198"/>
  <c r="F197"/>
  <c r="M195"/>
  <c r="Q194"/>
  <c r="S194"/>
  <c r="O194"/>
  <c r="H192"/>
  <c r="I180"/>
  <c r="P192"/>
  <c r="S191"/>
  <c r="Q191"/>
  <c r="O191"/>
  <c r="S187"/>
  <c r="Q187"/>
  <c r="O187"/>
  <c r="S186"/>
  <c r="Q186"/>
  <c r="O186"/>
  <c r="S185"/>
  <c r="Q185"/>
  <c r="O185"/>
  <c r="S184"/>
  <c r="Q184"/>
  <c r="O184"/>
  <c r="S183"/>
  <c r="Q183"/>
  <c r="O183"/>
  <c r="L181"/>
  <c r="K181"/>
  <c r="J181"/>
  <c r="G181"/>
  <c r="F181"/>
  <c r="E181"/>
  <c r="P181"/>
  <c r="S179"/>
  <c r="Q179"/>
  <c r="O179"/>
  <c r="S178"/>
  <c r="Q178"/>
  <c r="O178"/>
  <c r="S177"/>
  <c r="S176"/>
  <c r="Q176"/>
  <c r="O176"/>
  <c r="S175"/>
  <c r="Q175"/>
  <c r="O175"/>
  <c r="S174"/>
  <c r="Q174"/>
  <c r="O174"/>
  <c r="T192" l="1"/>
  <c r="N194"/>
  <c r="R181"/>
  <c r="T181"/>
  <c r="S197"/>
  <c r="T197"/>
  <c r="F180"/>
  <c r="K180"/>
  <c r="C181"/>
  <c r="H181"/>
  <c r="C192"/>
  <c r="N192" s="1"/>
  <c r="G180"/>
  <c r="C198"/>
  <c r="N198" s="1"/>
  <c r="Q198"/>
  <c r="E197"/>
  <c r="M182"/>
  <c r="M194"/>
  <c r="Q181"/>
  <c r="L180"/>
  <c r="M174"/>
  <c r="M178"/>
  <c r="J180"/>
  <c r="S192"/>
  <c r="M183"/>
  <c r="Q192"/>
  <c r="S181"/>
  <c r="M187"/>
  <c r="M186"/>
  <c r="M191"/>
  <c r="M176"/>
  <c r="M175"/>
  <c r="M179"/>
  <c r="D180"/>
  <c r="P180" s="1"/>
  <c r="O181"/>
  <c r="M184"/>
  <c r="O192"/>
  <c r="E180"/>
  <c r="M185"/>
  <c r="L173"/>
  <c r="K173"/>
  <c r="R180" l="1"/>
  <c r="Q197"/>
  <c r="R197"/>
  <c r="T180"/>
  <c r="N181"/>
  <c r="H180"/>
  <c r="S180"/>
  <c r="C180"/>
  <c r="D197"/>
  <c r="O198"/>
  <c r="M198"/>
  <c r="Q180"/>
  <c r="M192"/>
  <c r="M181"/>
  <c r="O180"/>
  <c r="G173"/>
  <c r="F173"/>
  <c r="Q172"/>
  <c r="S171"/>
  <c r="Q171"/>
  <c r="O171"/>
  <c r="S170"/>
  <c r="Q170"/>
  <c r="O170"/>
  <c r="S169"/>
  <c r="Q169"/>
  <c r="O169"/>
  <c r="S168"/>
  <c r="Q168"/>
  <c r="O168"/>
  <c r="S167"/>
  <c r="Q167"/>
  <c r="O167"/>
  <c r="N180" l="1"/>
  <c r="C197"/>
  <c r="N197" s="1"/>
  <c r="P197"/>
  <c r="S173"/>
  <c r="T173"/>
  <c r="O197"/>
  <c r="S172"/>
  <c r="O172"/>
  <c r="M167"/>
  <c r="M171"/>
  <c r="M170"/>
  <c r="M180"/>
  <c r="M168"/>
  <c r="M169"/>
  <c r="S166"/>
  <c r="Q166"/>
  <c r="H166"/>
  <c r="M197" l="1"/>
  <c r="M172"/>
  <c r="P166"/>
  <c r="S165"/>
  <c r="Q165"/>
  <c r="O165"/>
  <c r="S164"/>
  <c r="Q164"/>
  <c r="O164"/>
  <c r="S163"/>
  <c r="Q163"/>
  <c r="O163"/>
  <c r="S162"/>
  <c r="Q162"/>
  <c r="O162"/>
  <c r="S161"/>
  <c r="O161"/>
  <c r="H161"/>
  <c r="S159"/>
  <c r="Q159"/>
  <c r="O159"/>
  <c r="S158"/>
  <c r="Q158"/>
  <c r="O158"/>
  <c r="S157"/>
  <c r="Q157"/>
  <c r="O157"/>
  <c r="S154"/>
  <c r="Q154"/>
  <c r="O154"/>
  <c r="C161" l="1"/>
  <c r="N161" s="1"/>
  <c r="R161"/>
  <c r="O166"/>
  <c r="C166"/>
  <c r="M164"/>
  <c r="M157"/>
  <c r="M165"/>
  <c r="M158"/>
  <c r="Q161"/>
  <c r="M162"/>
  <c r="M159"/>
  <c r="M163"/>
  <c r="S153"/>
  <c r="M161" l="1"/>
  <c r="M166"/>
  <c r="N166"/>
  <c r="M154"/>
  <c r="O153"/>
  <c r="Q153" l="1"/>
  <c r="M153"/>
  <c r="S151" l="1"/>
  <c r="Q151"/>
  <c r="O151"/>
  <c r="S150" l="1"/>
  <c r="Q150"/>
  <c r="O150"/>
  <c r="L149"/>
  <c r="L146" s="1"/>
  <c r="K149"/>
  <c r="T149" l="1"/>
  <c r="K146"/>
  <c r="M151"/>
  <c r="M150"/>
  <c r="I152"/>
  <c r="S149"/>
  <c r="J149"/>
  <c r="J146" s="1"/>
  <c r="I149"/>
  <c r="I146" s="1"/>
  <c r="S148"/>
  <c r="Q148"/>
  <c r="O148"/>
  <c r="S147"/>
  <c r="Q147"/>
  <c r="H147"/>
  <c r="C149" l="1"/>
  <c r="P149"/>
  <c r="R149"/>
  <c r="C147"/>
  <c r="N147" s="1"/>
  <c r="P147"/>
  <c r="H149"/>
  <c r="Q149"/>
  <c r="M148"/>
  <c r="O147"/>
  <c r="O149"/>
  <c r="S143"/>
  <c r="Q143"/>
  <c r="O143"/>
  <c r="T142"/>
  <c r="R142"/>
  <c r="P142"/>
  <c r="S141"/>
  <c r="Q141"/>
  <c r="O141"/>
  <c r="S140"/>
  <c r="Q140"/>
  <c r="O140"/>
  <c r="S139"/>
  <c r="Q139"/>
  <c r="O139"/>
  <c r="S138"/>
  <c r="Q138"/>
  <c r="O138"/>
  <c r="S137"/>
  <c r="Q137"/>
  <c r="O137"/>
  <c r="M137"/>
  <c r="S136"/>
  <c r="Q136"/>
  <c r="O136"/>
  <c r="S135"/>
  <c r="O135"/>
  <c r="S134"/>
  <c r="O134"/>
  <c r="S133"/>
  <c r="O133"/>
  <c r="S132"/>
  <c r="O132"/>
  <c r="P146" l="1"/>
  <c r="M147"/>
  <c r="N149"/>
  <c r="R146"/>
  <c r="H146"/>
  <c r="S146"/>
  <c r="T146"/>
  <c r="C142"/>
  <c r="H142"/>
  <c r="C146"/>
  <c r="M136"/>
  <c r="M132"/>
  <c r="Q132"/>
  <c r="M149"/>
  <c r="M139"/>
  <c r="M140"/>
  <c r="M143"/>
  <c r="M133"/>
  <c r="M141"/>
  <c r="Q146"/>
  <c r="M135"/>
  <c r="M134"/>
  <c r="M138"/>
  <c r="S142"/>
  <c r="Q142" s="1"/>
  <c r="O142" s="1"/>
  <c r="S130"/>
  <c r="Q130"/>
  <c r="O130"/>
  <c r="S129"/>
  <c r="Q129"/>
  <c r="O129"/>
  <c r="S128"/>
  <c r="Q128"/>
  <c r="O128"/>
  <c r="S127"/>
  <c r="Q127"/>
  <c r="O127"/>
  <c r="S126"/>
  <c r="Q126"/>
  <c r="O126"/>
  <c r="S125"/>
  <c r="Q125"/>
  <c r="O125"/>
  <c r="S124"/>
  <c r="Q124"/>
  <c r="O124"/>
  <c r="S123"/>
  <c r="Q123"/>
  <c r="O123"/>
  <c r="L122"/>
  <c r="K122"/>
  <c r="J122"/>
  <c r="I122"/>
  <c r="G122"/>
  <c r="F122"/>
  <c r="E122"/>
  <c r="D122"/>
  <c r="S121"/>
  <c r="Q121"/>
  <c r="O121"/>
  <c r="T122" l="1"/>
  <c r="R122"/>
  <c r="P131"/>
  <c r="P122"/>
  <c r="T131"/>
  <c r="R131"/>
  <c r="N142"/>
  <c r="M146"/>
  <c r="N146"/>
  <c r="C122"/>
  <c r="H122"/>
  <c r="C131"/>
  <c r="H131"/>
  <c r="M142"/>
  <c r="O146"/>
  <c r="O122"/>
  <c r="S122"/>
  <c r="Q122" s="1"/>
  <c r="M124"/>
  <c r="M121"/>
  <c r="M123"/>
  <c r="M126"/>
  <c r="M130"/>
  <c r="M125"/>
  <c r="M128"/>
  <c r="M127"/>
  <c r="S131"/>
  <c r="Q131" s="1"/>
  <c r="O131" s="1"/>
  <c r="M129"/>
  <c r="S119"/>
  <c r="Q119"/>
  <c r="O119"/>
  <c r="S118"/>
  <c r="Q118"/>
  <c r="O118"/>
  <c r="S117"/>
  <c r="Q117"/>
  <c r="O117"/>
  <c r="S116"/>
  <c r="Q116"/>
  <c r="O116"/>
  <c r="S115"/>
  <c r="Q115"/>
  <c r="O115"/>
  <c r="N122" l="1"/>
  <c r="N131"/>
  <c r="M122"/>
  <c r="M115"/>
  <c r="M118"/>
  <c r="M117"/>
  <c r="M116"/>
  <c r="M119"/>
  <c r="J113" l="1"/>
  <c r="G113"/>
  <c r="S112"/>
  <c r="Q112"/>
  <c r="O112"/>
  <c r="L111"/>
  <c r="K111"/>
  <c r="J111"/>
  <c r="R111" s="1"/>
  <c r="I111"/>
  <c r="D111"/>
  <c r="F113" l="1"/>
  <c r="T114"/>
  <c r="E113"/>
  <c r="R113" s="1"/>
  <c r="R114"/>
  <c r="S111"/>
  <c r="T111"/>
  <c r="C111"/>
  <c r="P111"/>
  <c r="D113"/>
  <c r="C114"/>
  <c r="H111"/>
  <c r="M112"/>
  <c r="Q111"/>
  <c r="O111" s="1"/>
  <c r="S114"/>
  <c r="Q114"/>
  <c r="K113"/>
  <c r="S110"/>
  <c r="Q110"/>
  <c r="O110"/>
  <c r="L109"/>
  <c r="K109"/>
  <c r="J109"/>
  <c r="I109"/>
  <c r="G109"/>
  <c r="F109"/>
  <c r="T109" s="1"/>
  <c r="E109"/>
  <c r="R109" s="1"/>
  <c r="D109"/>
  <c r="S108"/>
  <c r="Q108"/>
  <c r="O108"/>
  <c r="L107"/>
  <c r="K107"/>
  <c r="J107"/>
  <c r="I107"/>
  <c r="G107"/>
  <c r="F107"/>
  <c r="E107"/>
  <c r="R107" s="1"/>
  <c r="D107"/>
  <c r="S106"/>
  <c r="Q106"/>
  <c r="T107" l="1"/>
  <c r="P109"/>
  <c r="P107"/>
  <c r="S113"/>
  <c r="Q113"/>
  <c r="T113"/>
  <c r="N111"/>
  <c r="H114"/>
  <c r="N114" s="1"/>
  <c r="P114"/>
  <c r="C113"/>
  <c r="H107"/>
  <c r="C109"/>
  <c r="H109"/>
  <c r="C107"/>
  <c r="S107"/>
  <c r="Q107"/>
  <c r="O107" s="1"/>
  <c r="M110"/>
  <c r="M108"/>
  <c r="S109"/>
  <c r="Q109" s="1"/>
  <c r="M111"/>
  <c r="O109"/>
  <c r="I113"/>
  <c r="H113" s="1"/>
  <c r="O114"/>
  <c r="O106"/>
  <c r="S105"/>
  <c r="Q105"/>
  <c r="L104"/>
  <c r="K104"/>
  <c r="J104"/>
  <c r="I104"/>
  <c r="G104"/>
  <c r="F104"/>
  <c r="E104"/>
  <c r="S101"/>
  <c r="Q101"/>
  <c r="O101"/>
  <c r="S100"/>
  <c r="Q100"/>
  <c r="O100"/>
  <c r="S99"/>
  <c r="Q99"/>
  <c r="O99"/>
  <c r="S98"/>
  <c r="Q98"/>
  <c r="O98"/>
  <c r="S97"/>
  <c r="Q97"/>
  <c r="O97"/>
  <c r="S96"/>
  <c r="Q96"/>
  <c r="O96"/>
  <c r="T104" l="1"/>
  <c r="R104"/>
  <c r="M114"/>
  <c r="N109"/>
  <c r="N113"/>
  <c r="P113"/>
  <c r="N107"/>
  <c r="H104"/>
  <c r="M103"/>
  <c r="M107"/>
  <c r="M101"/>
  <c r="M109"/>
  <c r="M99"/>
  <c r="M96"/>
  <c r="M106"/>
  <c r="M97"/>
  <c r="M98"/>
  <c r="M100"/>
  <c r="Q104"/>
  <c r="S104"/>
  <c r="O113"/>
  <c r="M95" l="1"/>
  <c r="S93"/>
  <c r="Q93"/>
  <c r="O93"/>
  <c r="S92"/>
  <c r="Q92"/>
  <c r="O92"/>
  <c r="M93" l="1"/>
  <c r="M92"/>
  <c r="S91"/>
  <c r="Q91"/>
  <c r="O91"/>
  <c r="S90"/>
  <c r="Q90"/>
  <c r="O90"/>
  <c r="L89"/>
  <c r="K89"/>
  <c r="J89"/>
  <c r="I89"/>
  <c r="P89" s="1"/>
  <c r="G89"/>
  <c r="F89"/>
  <c r="E89"/>
  <c r="T89" l="1"/>
  <c r="R89"/>
  <c r="H89"/>
  <c r="C89"/>
  <c r="O89"/>
  <c r="S89"/>
  <c r="M91"/>
  <c r="M90"/>
  <c r="Q89"/>
  <c r="S88"/>
  <c r="Q88"/>
  <c r="O88"/>
  <c r="N89" l="1"/>
  <c r="M88"/>
  <c r="M89"/>
  <c r="S86"/>
  <c r="Q86"/>
  <c r="O86"/>
  <c r="S85"/>
  <c r="Q85"/>
  <c r="O85"/>
  <c r="S84"/>
  <c r="Q84"/>
  <c r="O84"/>
  <c r="S83"/>
  <c r="Q83"/>
  <c r="O83"/>
  <c r="S82"/>
  <c r="Q82"/>
  <c r="O82"/>
  <c r="S80"/>
  <c r="Q80"/>
  <c r="O80"/>
  <c r="S79"/>
  <c r="Q79"/>
  <c r="O79"/>
  <c r="M87" l="1"/>
  <c r="M80"/>
  <c r="M86"/>
  <c r="M82"/>
  <c r="M84"/>
  <c r="M83"/>
  <c r="M85"/>
  <c r="S78"/>
  <c r="Q78"/>
  <c r="O78"/>
  <c r="S77"/>
  <c r="Q77"/>
  <c r="O77"/>
  <c r="S75"/>
  <c r="Q75"/>
  <c r="O75"/>
  <c r="S74"/>
  <c r="Q74"/>
  <c r="O74"/>
  <c r="S73"/>
  <c r="Q73"/>
  <c r="O73"/>
  <c r="S71"/>
  <c r="Q71"/>
  <c r="O71"/>
  <c r="S69"/>
  <c r="Q69"/>
  <c r="O69"/>
  <c r="L67"/>
  <c r="K67"/>
  <c r="M76" l="1"/>
  <c r="M71"/>
  <c r="M77"/>
  <c r="M78"/>
  <c r="M79"/>
  <c r="M74"/>
  <c r="M75"/>
  <c r="Q68"/>
  <c r="M69"/>
  <c r="J67"/>
  <c r="I67" s="1"/>
  <c r="H67" s="1"/>
  <c r="M73"/>
  <c r="S68"/>
  <c r="G67"/>
  <c r="F67"/>
  <c r="E67"/>
  <c r="S66"/>
  <c r="Q66"/>
  <c r="O66"/>
  <c r="S65"/>
  <c r="Q65"/>
  <c r="O65"/>
  <c r="S64"/>
  <c r="Q64"/>
  <c r="O64"/>
  <c r="L63"/>
  <c r="K63"/>
  <c r="J63"/>
  <c r="S67" l="1"/>
  <c r="T67"/>
  <c r="R67"/>
  <c r="H63"/>
  <c r="M66"/>
  <c r="Q67"/>
  <c r="M64"/>
  <c r="M65"/>
  <c r="G63"/>
  <c r="F63"/>
  <c r="E63"/>
  <c r="R63" s="1"/>
  <c r="D63"/>
  <c r="P63" s="1"/>
  <c r="S62"/>
  <c r="Q62"/>
  <c r="O62"/>
  <c r="L61"/>
  <c r="K61"/>
  <c r="J61"/>
  <c r="I61"/>
  <c r="G61"/>
  <c r="F61"/>
  <c r="T61" s="1"/>
  <c r="E61"/>
  <c r="D61"/>
  <c r="S60"/>
  <c r="Q60"/>
  <c r="O60"/>
  <c r="L59"/>
  <c r="K59"/>
  <c r="J59"/>
  <c r="I59"/>
  <c r="G59"/>
  <c r="F59"/>
  <c r="E59"/>
  <c r="R59" s="1"/>
  <c r="D59"/>
  <c r="S58"/>
  <c r="Q58"/>
  <c r="O58"/>
  <c r="S57"/>
  <c r="Q57"/>
  <c r="O57"/>
  <c r="S55"/>
  <c r="Q55"/>
  <c r="O55"/>
  <c r="S54"/>
  <c r="Q54"/>
  <c r="O54"/>
  <c r="S53"/>
  <c r="Q53"/>
  <c r="O53"/>
  <c r="P59" l="1"/>
  <c r="T59"/>
  <c r="R61"/>
  <c r="P61"/>
  <c r="S63"/>
  <c r="T63"/>
  <c r="C59"/>
  <c r="H59"/>
  <c r="C63"/>
  <c r="N63" s="1"/>
  <c r="C61"/>
  <c r="H61"/>
  <c r="Q63"/>
  <c r="S59"/>
  <c r="Q59" s="1"/>
  <c r="O59"/>
  <c r="M54"/>
  <c r="O63"/>
  <c r="M53"/>
  <c r="M57"/>
  <c r="M62"/>
  <c r="M55"/>
  <c r="S61"/>
  <c r="Q61" s="1"/>
  <c r="O61" s="1"/>
  <c r="M58"/>
  <c r="M60"/>
  <c r="L52"/>
  <c r="L51" s="1"/>
  <c r="K52"/>
  <c r="J52"/>
  <c r="J51" s="1"/>
  <c r="I52"/>
  <c r="G52"/>
  <c r="G51" s="1"/>
  <c r="F52"/>
  <c r="E52"/>
  <c r="D52"/>
  <c r="S50"/>
  <c r="Q50"/>
  <c r="O50"/>
  <c r="L49"/>
  <c r="K49"/>
  <c r="J49"/>
  <c r="I49"/>
  <c r="G49"/>
  <c r="F49"/>
  <c r="E49"/>
  <c r="R49" s="1"/>
  <c r="D49"/>
  <c r="S48"/>
  <c r="Q48"/>
  <c r="O48"/>
  <c r="L47"/>
  <c r="K47"/>
  <c r="J47"/>
  <c r="I47"/>
  <c r="G47"/>
  <c r="F47"/>
  <c r="T47" s="1"/>
  <c r="E47"/>
  <c r="D47"/>
  <c r="S46"/>
  <c r="Q46"/>
  <c r="O46"/>
  <c r="S45"/>
  <c r="Q45"/>
  <c r="O45"/>
  <c r="L44"/>
  <c r="K44"/>
  <c r="J44"/>
  <c r="I44"/>
  <c r="G44"/>
  <c r="F44"/>
  <c r="E44"/>
  <c r="D44"/>
  <c r="S42"/>
  <c r="Q42"/>
  <c r="O42"/>
  <c r="S41"/>
  <c r="Q41"/>
  <c r="O41"/>
  <c r="R44" l="1"/>
  <c r="T49"/>
  <c r="T44"/>
  <c r="P52"/>
  <c r="P49"/>
  <c r="P47"/>
  <c r="P44"/>
  <c r="R47"/>
  <c r="N61"/>
  <c r="F51"/>
  <c r="T52"/>
  <c r="E51"/>
  <c r="R51" s="1"/>
  <c r="R52"/>
  <c r="N59"/>
  <c r="S47"/>
  <c r="C44"/>
  <c r="H44"/>
  <c r="C47"/>
  <c r="H47"/>
  <c r="C49"/>
  <c r="H49"/>
  <c r="C52"/>
  <c r="M61"/>
  <c r="I51"/>
  <c r="H52"/>
  <c r="M63"/>
  <c r="M59"/>
  <c r="S52"/>
  <c r="Q52" s="1"/>
  <c r="K51"/>
  <c r="S49"/>
  <c r="S44"/>
  <c r="O52"/>
  <c r="M46"/>
  <c r="M41"/>
  <c r="M50"/>
  <c r="D51"/>
  <c r="Q44"/>
  <c r="O44" s="1"/>
  <c r="Q47"/>
  <c r="O47" s="1"/>
  <c r="Q49"/>
  <c r="O49" s="1"/>
  <c r="M42"/>
  <c r="M45"/>
  <c r="M48"/>
  <c r="N44" l="1"/>
  <c r="T51"/>
  <c r="C51"/>
  <c r="P51"/>
  <c r="N49"/>
  <c r="N52"/>
  <c r="N47"/>
  <c r="H51"/>
  <c r="M52"/>
  <c r="S51"/>
  <c r="M49"/>
  <c r="M47"/>
  <c r="M44"/>
  <c r="O51"/>
  <c r="N51" l="1"/>
  <c r="Q51"/>
  <c r="M51"/>
  <c r="S40"/>
  <c r="H40" l="1"/>
  <c r="N40" s="1"/>
  <c r="Q40"/>
  <c r="S39"/>
  <c r="Q39"/>
  <c r="O39"/>
  <c r="S38"/>
  <c r="Q38"/>
  <c r="O38"/>
  <c r="S37"/>
  <c r="Q37"/>
  <c r="O37"/>
  <c r="M39" l="1"/>
  <c r="M37"/>
  <c r="O40"/>
  <c r="M40" s="1"/>
  <c r="M38"/>
  <c r="L36"/>
  <c r="K36"/>
  <c r="J36"/>
  <c r="R36" s="1"/>
  <c r="I36"/>
  <c r="G36"/>
  <c r="F36"/>
  <c r="D36"/>
  <c r="S35"/>
  <c r="Q35"/>
  <c r="O35"/>
  <c r="S34"/>
  <c r="Q34"/>
  <c r="O34"/>
  <c r="S33"/>
  <c r="Q33"/>
  <c r="O33"/>
  <c r="T36" l="1"/>
  <c r="P36"/>
  <c r="C36"/>
  <c r="H36"/>
  <c r="M31"/>
  <c r="M33"/>
  <c r="S31"/>
  <c r="Q31" s="1"/>
  <c r="O31" s="1"/>
  <c r="M34"/>
  <c r="S36"/>
  <c r="Q36" s="1"/>
  <c r="O36" s="1"/>
  <c r="M35"/>
  <c r="S30"/>
  <c r="Q30"/>
  <c r="L29"/>
  <c r="K29"/>
  <c r="J29"/>
  <c r="R29" s="1"/>
  <c r="I29"/>
  <c r="G29"/>
  <c r="F29"/>
  <c r="D29"/>
  <c r="S28"/>
  <c r="Q28"/>
  <c r="O28"/>
  <c r="T29" l="1"/>
  <c r="P29"/>
  <c r="N36"/>
  <c r="C29"/>
  <c r="H29"/>
  <c r="M36"/>
  <c r="Q29"/>
  <c r="O29" s="1"/>
  <c r="S29"/>
  <c r="M30"/>
  <c r="M28"/>
  <c r="L27"/>
  <c r="K27"/>
  <c r="J27"/>
  <c r="R27" s="1"/>
  <c r="I27"/>
  <c r="G27"/>
  <c r="F27"/>
  <c r="D27"/>
  <c r="S26"/>
  <c r="Q26"/>
  <c r="N29" l="1"/>
  <c r="T27"/>
  <c r="P27"/>
  <c r="C27"/>
  <c r="H27"/>
  <c r="O27"/>
  <c r="M29"/>
  <c r="S27"/>
  <c r="Q27" s="1"/>
  <c r="L25"/>
  <c r="K25"/>
  <c r="J25"/>
  <c r="I25"/>
  <c r="G25"/>
  <c r="F25"/>
  <c r="E25"/>
  <c r="T25" l="1"/>
  <c r="R25"/>
  <c r="N27"/>
  <c r="H25"/>
  <c r="M27"/>
  <c r="Q25"/>
  <c r="S25"/>
  <c r="L24"/>
  <c r="K24"/>
  <c r="J24"/>
  <c r="I24"/>
  <c r="F24"/>
  <c r="E24"/>
  <c r="S23"/>
  <c r="Q23"/>
  <c r="O23"/>
  <c r="S22"/>
  <c r="Q22"/>
  <c r="O22"/>
  <c r="S21"/>
  <c r="Q21"/>
  <c r="O21"/>
  <c r="S20"/>
  <c r="Q20"/>
  <c r="O20"/>
  <c r="S19"/>
  <c r="Q19"/>
  <c r="O19"/>
  <c r="S18"/>
  <c r="Q18"/>
  <c r="O18"/>
  <c r="S17"/>
  <c r="Q17"/>
  <c r="O17"/>
  <c r="S16"/>
  <c r="Q16"/>
  <c r="O16"/>
  <c r="S15"/>
  <c r="Q15"/>
  <c r="O15"/>
  <c r="S14"/>
  <c r="Q14"/>
  <c r="O14"/>
  <c r="S13"/>
  <c r="Q13"/>
  <c r="O13"/>
  <c r="S12"/>
  <c r="Q12"/>
  <c r="O12"/>
  <c r="S11"/>
  <c r="Q11"/>
  <c r="O11"/>
  <c r="Q10"/>
  <c r="O10"/>
  <c r="K9"/>
  <c r="J9"/>
  <c r="T24" l="1"/>
  <c r="R24"/>
  <c r="H24"/>
  <c r="M10"/>
  <c r="G24"/>
  <c r="M12"/>
  <c r="M16"/>
  <c r="M20"/>
  <c r="Q24"/>
  <c r="S24"/>
  <c r="M11"/>
  <c r="M15"/>
  <c r="M19"/>
  <c r="M23"/>
  <c r="M14"/>
  <c r="M18"/>
  <c r="M22"/>
  <c r="M13"/>
  <c r="M17"/>
  <c r="M21"/>
  <c r="I9"/>
  <c r="F9"/>
  <c r="E9"/>
  <c r="S9" l="1"/>
  <c r="T9"/>
  <c r="Q9"/>
  <c r="R9"/>
  <c r="P9"/>
  <c r="H9"/>
  <c r="C9"/>
  <c r="O9"/>
  <c r="N9" l="1"/>
  <c r="M9"/>
  <c r="L113" l="1"/>
  <c r="K92" i="4"/>
  <c r="J92"/>
  <c r="O92" s="1"/>
  <c r="L92"/>
  <c r="G92"/>
  <c r="C92" s="1"/>
  <c r="M131" i="1" l="1"/>
  <c r="P92" i="4"/>
  <c r="H92"/>
  <c r="M113" i="1" l="1"/>
  <c r="M92" i="4"/>
  <c r="I102"/>
  <c r="J102"/>
  <c r="K102"/>
  <c r="K88" s="1"/>
  <c r="L102"/>
  <c r="L88" s="1"/>
  <c r="F102"/>
  <c r="F88" s="1"/>
  <c r="G102"/>
  <c r="G88" s="1"/>
  <c r="I88" l="1"/>
  <c r="N88" s="1"/>
  <c r="N102"/>
  <c r="J88"/>
  <c r="O88" s="1"/>
  <c r="O102"/>
  <c r="C102"/>
  <c r="C88"/>
  <c r="H102"/>
  <c r="P88"/>
  <c r="P102"/>
  <c r="O26" i="1"/>
  <c r="M26"/>
  <c r="D25"/>
  <c r="P25" s="1"/>
  <c r="D24" l="1"/>
  <c r="C25"/>
  <c r="M102" i="4"/>
  <c r="H88"/>
  <c r="M88" s="1"/>
  <c r="O25" i="1"/>
  <c r="C24" l="1"/>
  <c r="P24"/>
  <c r="M25"/>
  <c r="N25"/>
  <c r="O24"/>
  <c r="O249"/>
  <c r="O250"/>
  <c r="M250"/>
  <c r="M249"/>
  <c r="D248"/>
  <c r="P248" s="1"/>
  <c r="N24" l="1"/>
  <c r="M24"/>
  <c r="O248"/>
  <c r="C248"/>
  <c r="M248" l="1"/>
  <c r="N248"/>
  <c r="J67" i="4"/>
  <c r="K67"/>
  <c r="P67" s="1"/>
  <c r="L67"/>
  <c r="L56" s="1"/>
  <c r="I84"/>
  <c r="J84"/>
  <c r="K84"/>
  <c r="K71" s="1"/>
  <c r="L84"/>
  <c r="L71" s="1"/>
  <c r="D56"/>
  <c r="D71"/>
  <c r="E84"/>
  <c r="E71" s="1"/>
  <c r="F56"/>
  <c r="F84"/>
  <c r="F71" s="1"/>
  <c r="G56"/>
  <c r="G84"/>
  <c r="G71" s="1"/>
  <c r="L110"/>
  <c r="L108" s="1"/>
  <c r="L107" s="1"/>
  <c r="L116"/>
  <c r="H116" s="1"/>
  <c r="L120"/>
  <c r="H120" s="1"/>
  <c r="K110"/>
  <c r="K108" s="1"/>
  <c r="K107" s="1"/>
  <c r="F115"/>
  <c r="G107"/>
  <c r="C107" s="1"/>
  <c r="G120"/>
  <c r="G116" s="1"/>
  <c r="I110"/>
  <c r="I107" s="1"/>
  <c r="J110"/>
  <c r="J108" s="1"/>
  <c r="P110" l="1"/>
  <c r="J71"/>
  <c r="O71" s="1"/>
  <c r="O84"/>
  <c r="I71"/>
  <c r="N71" s="1"/>
  <c r="N84"/>
  <c r="H60"/>
  <c r="N60"/>
  <c r="J56"/>
  <c r="O67"/>
  <c r="E56"/>
  <c r="O60"/>
  <c r="C120"/>
  <c r="M120" s="1"/>
  <c r="O110"/>
  <c r="L115"/>
  <c r="H115" s="1"/>
  <c r="N110"/>
  <c r="K56"/>
  <c r="C84"/>
  <c r="H84"/>
  <c r="P84"/>
  <c r="P60"/>
  <c r="H110"/>
  <c r="M110" s="1"/>
  <c r="P108"/>
  <c r="P115"/>
  <c r="C60"/>
  <c r="C56" s="1"/>
  <c r="H67"/>
  <c r="M67" s="1"/>
  <c r="K106"/>
  <c r="P107"/>
  <c r="J107"/>
  <c r="H107" s="1"/>
  <c r="O108"/>
  <c r="H108"/>
  <c r="M108" s="1"/>
  <c r="C116"/>
  <c r="M116" s="1"/>
  <c r="G115"/>
  <c r="N107"/>
  <c r="I106"/>
  <c r="N106" s="1"/>
  <c r="P71"/>
  <c r="C71"/>
  <c r="F106"/>
  <c r="I56"/>
  <c r="N56" s="1"/>
  <c r="O56" l="1"/>
  <c r="H71"/>
  <c r="M71" s="1"/>
  <c r="L106"/>
  <c r="P56"/>
  <c r="M84"/>
  <c r="H56"/>
  <c r="M56" s="1"/>
  <c r="M60"/>
  <c r="G106"/>
  <c r="C106" s="1"/>
  <c r="C115"/>
  <c r="M115" s="1"/>
  <c r="P106"/>
  <c r="O107"/>
  <c r="J106"/>
  <c r="O106" s="1"/>
  <c r="H106"/>
  <c r="M107"/>
  <c r="M106" l="1"/>
  <c r="H35"/>
  <c r="M35" s="1"/>
  <c r="L34"/>
  <c r="H34" s="1"/>
  <c r="M34" l="1"/>
  <c r="H30"/>
  <c r="M30" s="1"/>
  <c r="L30"/>
  <c r="H29" l="1"/>
  <c r="M29" s="1"/>
  <c r="L27" l="1"/>
  <c r="H28"/>
  <c r="M28" s="1"/>
  <c r="H27" l="1"/>
  <c r="M27" s="1"/>
  <c r="L26"/>
  <c r="H26" l="1"/>
  <c r="L7"/>
  <c r="H7" l="1"/>
  <c r="M26"/>
  <c r="M7" l="1"/>
  <c r="I173" i="1"/>
  <c r="I8" l="1"/>
  <c r="J173"/>
  <c r="J8" s="1"/>
  <c r="H173" l="1"/>
  <c r="R177"/>
  <c r="E173" l="1"/>
  <c r="R173" s="1"/>
  <c r="Q177"/>
  <c r="C177" l="1"/>
  <c r="N177" s="1"/>
  <c r="P177"/>
  <c r="Q173"/>
  <c r="O177"/>
  <c r="D173"/>
  <c r="C173" l="1"/>
  <c r="N173" s="1"/>
  <c r="P173"/>
  <c r="M177"/>
  <c r="O173"/>
  <c r="M173" l="1"/>
  <c r="D68"/>
  <c r="P68" s="1"/>
  <c r="O68" l="1"/>
  <c r="C68"/>
  <c r="O105"/>
  <c r="D104"/>
  <c r="P104" s="1"/>
  <c r="M68" l="1"/>
  <c r="N68"/>
  <c r="O104"/>
  <c r="C104"/>
  <c r="D67"/>
  <c r="P67" s="1"/>
  <c r="M104" l="1"/>
  <c r="N104"/>
  <c r="C67"/>
  <c r="O67"/>
  <c r="M67" l="1"/>
  <c r="N67"/>
  <c r="L152"/>
  <c r="L8" s="1"/>
  <c r="K152"/>
  <c r="K8" s="1"/>
  <c r="G152" l="1"/>
  <c r="G8" s="1"/>
  <c r="H152"/>
  <c r="H8" l="1"/>
  <c r="F152"/>
  <c r="T152" s="1"/>
  <c r="F8" l="1"/>
  <c r="S152"/>
  <c r="E152"/>
  <c r="R152" s="1"/>
  <c r="S8" l="1"/>
  <c r="T8"/>
  <c r="Q152"/>
  <c r="E8"/>
  <c r="D8" l="1"/>
  <c r="P8" s="1"/>
  <c r="P152"/>
  <c r="Q8"/>
  <c r="R8"/>
  <c r="C152"/>
  <c r="O152"/>
  <c r="M152" l="1"/>
  <c r="N152"/>
  <c r="C8"/>
  <c r="O8"/>
  <c r="M8" l="1"/>
  <c r="N8"/>
</calcChain>
</file>

<file path=xl/sharedStrings.xml><?xml version="1.0" encoding="utf-8"?>
<sst xmlns="http://schemas.openxmlformats.org/spreadsheetml/2006/main" count="1814" uniqueCount="1016">
  <si>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</si>
  <si>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</si>
  <si>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</si>
  <si>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</si>
  <si>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</si>
  <si>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</si>
  <si>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</si>
  <si>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</si>
  <si>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</si>
  <si>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</si>
  <si>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</si>
  <si>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</si>
  <si>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</si>
  <si>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</si>
  <si>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</si>
  <si>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</si>
  <si>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</si>
  <si>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</si>
  <si>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</si>
  <si>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</si>
  <si>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</si>
  <si>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</si>
  <si>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</si>
  <si>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</si>
  <si>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</si>
  <si>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</si>
  <si>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</si>
  <si>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</si>
  <si>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</si>
  <si>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</si>
  <si>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</si>
  <si>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</si>
  <si>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</si>
  <si>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</si>
  <si>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</si>
  <si>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</si>
  <si>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</si>
  <si>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</si>
  <si>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</si>
  <si>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</si>
  <si>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</si>
  <si>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</si>
  <si>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</si>
  <si>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</si>
  <si>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</si>
  <si>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</si>
  <si>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</si>
  <si>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</si>
  <si>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</si>
  <si>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</si>
  <si>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</si>
  <si>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</si>
  <si>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</si>
  <si>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</si>
  <si>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</si>
  <si>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</si>
  <si>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</si>
  <si>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</si>
  <si>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</si>
  <si>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</si>
  <si>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</si>
  <si>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</si>
  <si>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</si>
  <si>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</si>
  <si>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Гарантии и компенсации, связанные с проживанием в районах крайнего Севера</t>
  </si>
  <si>
    <t>Цикл мероприятий по летней оздоровительной кампании</t>
  </si>
  <si>
    <t>Проведение Дня оленевода</t>
  </si>
  <si>
    <t>Улучшение материально-технической базы Детской школы искусств</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</si>
  <si>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</si>
  <si>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</si>
  <si>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</si>
  <si>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Расходы на обеспечение деятельности (оказание услуг) учреждением</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</si>
  <si>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</si>
  <si>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</si>
  <si>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</si>
  <si>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</si>
  <si>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</si>
  <si>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</si>
  <si>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Подпрограмма III  «Поддержка средств массовой информации»</t>
  </si>
  <si>
    <t>Подпрограмма  IV «Обеспечение реализации муниципальной программы»</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</si>
  <si>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</si>
  <si>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</si>
  <si>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</si>
  <si>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</si>
  <si>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</si>
  <si>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Обеспечение деятельности муниципального автономного учреждения физической культуры и спорта Белоярского района «Дворец спорта»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</si>
  <si>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</si>
  <si>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</si>
  <si>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</si>
  <si>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</si>
  <si>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</si>
  <si>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</si>
  <si>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</si>
  <si>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</si>
  <si>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</si>
  <si>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</si>
  <si>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</si>
  <si>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</si>
  <si>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</si>
  <si>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</si>
  <si>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</si>
  <si>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</si>
  <si>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</si>
  <si>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</si>
  <si>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</si>
  <si>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</si>
  <si>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</si>
  <si>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</si>
  <si>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</si>
  <si>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</si>
  <si>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</si>
  <si>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</si>
  <si>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Проведение диспансеризации муниципальных служащих</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</si>
  <si>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</si>
  <si>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</si>
  <si>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</si>
  <si>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</si>
  <si>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</si>
  <si>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</si>
  <si>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</si>
  <si>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</si>
  <si>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</si>
  <si>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</si>
  <si>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</si>
  <si>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</si>
  <si>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</si>
  <si>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</si>
  <si>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</si>
  <si>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</si>
  <si>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</si>
  <si>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</si>
  <si>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</si>
  <si>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</si>
  <si>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</si>
  <si>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</si>
  <si>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Строительство и (или) приобретение жилья</t>
  </si>
  <si>
    <t>Инженерные сети микрорайона 3А г.Белоярский</t>
  </si>
  <si>
    <t>Застройка микрорайона 5А в г.Белоярский. Инженерные сети</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</si>
  <si>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</si>
  <si>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</si>
  <si>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</si>
  <si>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</si>
  <si>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</si>
  <si>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</si>
  <si>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</si>
  <si>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</si>
  <si>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</si>
  <si>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</si>
  <si>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Реализация электрической энергии в зоне децентрализованного электроснабжения</t>
  </si>
  <si>
    <t>Локальные канализационно очистные сооружения (ПИР). Сельское поселение Казым.</t>
  </si>
  <si>
    <t xml:space="preserve">Подпрограмма 2 «Энергосбережение и повышение энергетической эффективности» </t>
  </si>
  <si>
    <t xml:space="preserve">Подпрограмма 3 «Наш дом » </t>
  </si>
  <si>
    <t>Подпрограмма 5 «Проведение капитального ремонта многоквартирных домов»</t>
  </si>
  <si>
    <t>Подпрограмма 6 «Переселение граждан из аварийного жилищного фонда»</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</si>
  <si>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</si>
  <si>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</si>
  <si>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</si>
  <si>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</si>
  <si>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</si>
  <si>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</si>
  <si>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</si>
  <si>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</si>
  <si>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</si>
  <si>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</si>
  <si>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</si>
  <si>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</si>
  <si>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</si>
  <si>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</si>
  <si>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</si>
  <si>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</si>
  <si>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</si>
  <si>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</si>
  <si>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</si>
  <si>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</si>
  <si>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</si>
  <si>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</si>
  <si>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</si>
  <si>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</si>
  <si>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</si>
  <si>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</si>
  <si>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</si>
  <si>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</si>
  <si>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</si>
  <si>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</si>
  <si>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</si>
  <si>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</si>
  <si>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</si>
  <si>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</si>
  <si>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</si>
  <si>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</si>
  <si>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</si>
  <si>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Разработка Стратегии социально-экономического развития Белоярского района до 2020 года и на период  до 2030 года.</t>
  </si>
  <si>
    <t>Модернизация автоматизированных систем Комитета по финансам и налоговой политике администрации Белоярского района, главных распорядителей бюджета Белоярского района</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</si>
  <si>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</si>
  <si>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</si>
  <si>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</si>
  <si>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</si>
  <si>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</si>
  <si>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</si>
  <si>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</si>
  <si>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</si>
  <si>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</si>
  <si>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</si>
  <si>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</si>
  <si>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Примечания</t>
  </si>
  <si>
    <t>Процент исполнения</t>
  </si>
  <si>
    <t>Подпрограмма 4 «Обеспечение реализации муниципальной программы»</t>
  </si>
  <si>
    <t>Федеральный бюджет</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</si>
  <si>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</si>
  <si>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</si>
  <si>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</si>
  <si>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</si>
  <si>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</si>
  <si>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</si>
  <si>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</si>
  <si>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</si>
  <si>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</si>
  <si>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</si>
  <si>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</si>
  <si>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</si>
  <si>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</si>
  <si>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</si>
  <si>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</si>
  <si>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</si>
  <si>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</si>
  <si>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</si>
  <si>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</si>
  <si>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</si>
  <si>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</si>
  <si>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</si>
  <si>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</si>
  <si>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</si>
  <si>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</si>
  <si>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</si>
  <si>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</si>
  <si>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</si>
  <si>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</si>
  <si>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</si>
  <si>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</si>
  <si>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</si>
  <si>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</si>
  <si>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</si>
  <si>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</si>
  <si>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</si>
  <si>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</si>
  <si>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</si>
  <si>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</si>
  <si>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</si>
  <si>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</si>
  <si>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</si>
  <si>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</si>
  <si>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</si>
  <si>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</si>
  <si>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</si>
  <si>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</si>
  <si>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</si>
  <si>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</si>
  <si>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</si>
  <si>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</si>
  <si>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</si>
  <si>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</si>
  <si>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</si>
  <si>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</si>
  <si>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</si>
  <si>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</si>
  <si>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</si>
  <si>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</si>
  <si>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</si>
  <si>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</si>
  <si>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</si>
  <si>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</si>
  <si>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</si>
  <si>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</si>
  <si>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</si>
  <si>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</si>
  <si>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</si>
  <si>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</si>
  <si>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</si>
  <si>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</si>
  <si>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</si>
  <si>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</si>
  <si>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</si>
  <si>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</si>
  <si>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</si>
  <si>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</si>
  <si>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Благоустройство (уличное освещение) </t>
  </si>
  <si>
    <t xml:space="preserve">Благоустройство (озеленение) </t>
  </si>
  <si>
    <t>Государственная поддержка заготовки и переработки дикоросов</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</si>
  <si>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</si>
  <si>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</si>
  <si>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Благоустройство (прочие мероприятия по благоустройству городских округов и поселений)</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</si>
  <si>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</si>
  <si>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</si>
  <si>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r>
      <t>Благоустройство</t>
    </r>
    <r>
      <rPr>
        <sz val="12"/>
        <rFont val="Times New Roman"/>
        <family val="1"/>
        <charset val="204"/>
      </rPr>
      <t xml:space="preserve"> </t>
    </r>
    <r>
      <rPr>
        <sz val="11"/>
        <rFont val="Times New Roman"/>
        <family val="1"/>
        <charset val="204"/>
      </rPr>
      <t>(уличное освещение)</t>
    </r>
  </si>
  <si>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</si>
  <si>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</si>
  <si>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</si>
  <si>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</si>
  <si>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</si>
  <si>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Поддержка малых форм хозяйствования</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</si>
  <si>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</si>
  <si>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</si>
  <si>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</si>
  <si>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Приобретение жилья (КМС)</t>
  </si>
  <si>
    <t>Инженерные сети микрорайона 4 г.Белоярский</t>
  </si>
  <si>
    <t>Инженерные сети микрорайона 7 г.Белоярский</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</si>
  <si>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</si>
  <si>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</si>
  <si>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Проведение мероприятий летней оздоровительной кампании</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</si>
  <si>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</si>
  <si>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</si>
  <si>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</si>
  <si>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</si>
  <si>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</si>
  <si>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</si>
  <si>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</si>
  <si>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Установка и ремонт технических средств организации дорожного движения</t>
  </si>
  <si>
    <t xml:space="preserve">Подпрограмма 4 «Чистая вода » </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</si>
  <si>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</si>
  <si>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</si>
  <si>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</si>
  <si>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</si>
  <si>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</si>
  <si>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</si>
  <si>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</si>
  <si>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</si>
  <si>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</si>
  <si>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</si>
  <si>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</si>
  <si>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Субсидии в целях возмещения затрат по ремонту систем коммунальной инфраструктуры (ОЗП - 5%)</t>
  </si>
  <si>
    <t>Реализация мероприятий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(бюджет автономного округа)"</t>
  </si>
  <si>
    <t>Субсидии в целях возмещения затрат по ремонту систем коммунальной инфраструктуры (ОЗП - 95%)</t>
  </si>
  <si>
    <t>Исп. Дивеева А.В.</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</si>
  <si>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</si>
  <si>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t>тыс.руб.</t>
  </si>
  <si>
    <t>«Повышение эффективности деятельности органов местного самоуправления Белоярского района на 2014-2020 годы»</t>
  </si>
  <si>
    <t>Перечисление взносов для проведения капитального ремонта общего имущества в многоквартирных домах сельского поселения</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</si>
  <si>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</si>
  <si>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Возмещение газораспределительным организациям разницы в тарифах, возникающей в связи с реализацией сжиженного газа по социально ориентированным тарифам</t>
  </si>
  <si>
    <t>Компенсация транспортных расходов, предусмотренная в соответствии с государственной поддержкой досрочного завоза продукции (товаров)</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</si>
  <si>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</si>
  <si>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</si>
  <si>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</si>
  <si>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Расходы на обеспечение функций органов местного самоуправления.</t>
  </si>
  <si>
    <t>Расходы на обеспечение деятельности Комитета по культуре</t>
  </si>
  <si>
    <t>Объездная автомобильная дорога Мирный 2 этап (строительство автомобильных дорог общего пользования местного значения)</t>
  </si>
  <si>
    <t>%</t>
  </si>
  <si>
    <t>Относительное/абсолютное отклонение исполнения муниципальных программ</t>
  </si>
  <si>
    <t>о ходе выполнения муниципальных программ Белоярского района 1 квартал 2015 года</t>
  </si>
  <si>
    <t>Объемы бюджетных ассигнований на реализацию муниципальной программы на 2015 год, тыс. рублей</t>
  </si>
  <si>
    <t>Фактические объемы бюджетных ассигнований на реализацию муниципальной программы за 1 квартал 2015 года, тыс. рублей</t>
  </si>
  <si>
    <t>о ходе выполнения муниципальных программ Белоярского района за 1 квартал 2015 года</t>
  </si>
  <si>
    <t>Утвержденные объемы бюджетных ассигнований на реализацию муниципальных программ на 2015 год, тыс. рублей</t>
  </si>
  <si>
    <t>Учебные отпуска перенесены на май 2015 года, выплата отпускных сумм и материальной помощи запланированы на май - июнь 2015 года.</t>
  </si>
  <si>
    <t>Выплата отпускных сумм и материальной помощи запланированы на май 2015 года.</t>
  </si>
  <si>
    <t>Выплата отпускных сумм и материальной помощи запланированы на май-июль 2015 года.</t>
  </si>
  <si>
    <t>Выплата отпускных сумм и материальной помощи запланированы на май-июнь 2015 года.</t>
  </si>
  <si>
    <t>Запланированные мероприятия выполняются согласно сметам.</t>
  </si>
  <si>
    <t>Запланированные средства будут использованы в каникулярное время (июнь - август, октябрь 2015 года)</t>
  </si>
  <si>
    <t>Основная заработная плата и отчисления во внебюджетные фонды за март 2015 года будут выплачены в апреле, выплата отпускных сумм и материальной помощи запланированы на май-июнь 2015 года.</t>
  </si>
  <si>
    <t>250 321,4*</t>
  </si>
  <si>
    <t>Бюджетный кредит за истекший период не получен. Поступление ожидается в апреле 2015 года. Процедура возврата предусмотрена во втором полугодии 2015 года.</t>
  </si>
  <si>
    <t>Иные межбюджетные трансферты перечислены в бюджет с.п. Верхнеказымский для оказания финансовой помощи сельскому ДК "Гротеск" на приобретение светового оборудования.</t>
  </si>
  <si>
    <t>Предоставление дотаци осуществляется в определенных объемах в установленные сроки в соответствии с графиком.</t>
  </si>
  <si>
    <t>Иные межбюджетные трансферты перечислены в бюджеты поселений в соответствии с потребностью.</t>
  </si>
  <si>
    <t>Иные межбюджетные трансферты перечисляются в определенных объемах в установленные сроки в соответствии с графиком.</t>
  </si>
  <si>
    <t>Разработка схем водоотведения и водоснабжения</t>
  </si>
  <si>
    <t>Готовится аукционная документация.</t>
  </si>
  <si>
    <t>Подготовлено соглашение о предоставлении иных межбюджетных трансфертов бюджетам поселений.</t>
  </si>
  <si>
    <t>Заключен долгосрочный муниципальный контракт с Фондом развития жилищного строительства "Жилище" на долевое строительство жилых домов. Срок окончания работ 30.11.2015 года.</t>
  </si>
  <si>
    <t>Средства предусмотрены для выполнения проектных работ. В настоящий момент происходит согласование задания на проетирование объекта.</t>
  </si>
  <si>
    <t>Срок исполнения работ по проектированию объекта 30.03.2015 года. Также предусмотрены средства на проведение госудорственной экспертизы.</t>
  </si>
  <si>
    <t>Заключены МК на выполнение работ со сроком исполнения в 2015 году. Работы ведутся согласно графику.</t>
  </si>
  <si>
    <t>Инженерные сети мкр. Озерный-2 г.Белоярский</t>
  </si>
  <si>
    <t>Заключены МК на приобретение и строительство жилья. Работы ведутся согласно графику.</t>
  </si>
  <si>
    <t>Заключены МК на приобретение квартир, оплата в апреле 2015 года.</t>
  </si>
  <si>
    <t>Работы ведутся в соответствии с графиком, срок исполнения-2015 год.</t>
  </si>
  <si>
    <t xml:space="preserve">Произведена оплата за государственную экспертизу проектной документации на 3-й этап строительства. На весь объем оставшихся средств объявлены торги на выполнение инженерных изысканий и проектной документациина строительство 4-го этапа строительства. </t>
  </si>
  <si>
    <t>Средства предусмотрены для оплаты проведения государственной экспертизы проекта.</t>
  </si>
  <si>
    <t>Средства предусмотрены для оплаты проведения повторной государственной экспертизы проекта.</t>
  </si>
  <si>
    <t>Заключены и исполнены договоры на проведение кадастровых работ.</t>
  </si>
  <si>
    <t>Заключен и сиполен договор на проведение кадастровых работ. На остаток средств готовится техническое задание на корректировку техплана, срок исполнения-май 2015 года.</t>
  </si>
  <si>
    <t>На весь объем средств объявлены торги на выполнение инженерных изысканий и подготовку проектной документации на строительство объекта.</t>
  </si>
  <si>
    <t>Готовится документация для проведения торгов на строительство объекта.</t>
  </si>
  <si>
    <t>Внесение изменений в документы территориального планирования и градостроительного зонирования</t>
  </si>
  <si>
    <t>Исполнен МК по внесению изменений в схему терпланирования Белоярского района. Заключен МК на выполнение работ по внесению изменений в правила землепользования и застройки межселенных территорий Белоярского района. До конца года также планируется выполнить работы по внесению изменений в документы территориального планирования и градостроительного зонирования городского и сельских поселений в границах Белоярского района.</t>
  </si>
  <si>
    <t>Кассовые расходы планируется осуществить в 4 квартале 2015 года после утверждения списка получателей субсидии Департаментом строительства ХМАО-Югры</t>
  </si>
  <si>
    <t>Курсы повышения квалификации запланированы на 3-4 кв. 2015 года.</t>
  </si>
  <si>
    <t>Диспансеризация муниципальных служащих по выявлению заболеваний препятствующих прохождению муниципальной службы запланирована на      4 кв. 2015 года.</t>
  </si>
  <si>
    <t>Оплата производится согласно заключенных договоров, по факту выполненных работ.</t>
  </si>
  <si>
    <t>Оплата производится согласно заключенного договора, по факту выполненных работ.</t>
  </si>
  <si>
    <t>Оплата производится согласно заключенных муниципальных контрактов, по факту выполненных работ.</t>
  </si>
  <si>
    <t>Договор на стадии заключения.</t>
  </si>
  <si>
    <t>Оплата производится согласно заключенного договора по факту выполненных работ.</t>
  </si>
  <si>
    <t>Мероприятия запланированы на 3 квартал 2015 года.</t>
  </si>
  <si>
    <t>Проведение мероприятий запланировано на 2-3 квартал 2015 года.</t>
  </si>
  <si>
    <t>Проведено 43 спортивно-массовых мероприятия районного значения, спортсмены Белоярского района приняли участие в 34 выездных соревнованиях.</t>
  </si>
  <si>
    <t>Закуплены планы эвакуации, остальные мероприятия планируются на 2 квартал 2015 года.</t>
  </si>
  <si>
    <t>Укрепление пожарной безопасности учреждений физической культуры и спорта (МБУДО «Детско-юношеская спортивная школа г.Белоярский»)</t>
  </si>
  <si>
    <t>Укрепление технической безопасности здания и сооружений учреждений физической культуры и спорта (МБУДО «Детско-юношеская спортивная школа г.Белоярский»)</t>
  </si>
  <si>
    <t>Мероприятия запланированы на 2-3 квартал 2015 года.</t>
  </si>
  <si>
    <t>За отчетный период проведено 7 значимых мероприятий.</t>
  </si>
  <si>
    <t>Проведен конкурс программ и проектов духовно-нравственной и гражданско-патриотической направленности. Приняло участие 22 авторских коллектива.</t>
  </si>
  <si>
    <t>Выплачиваются именные стипендии Главы Белоярского района 3 получателям.</t>
  </si>
  <si>
    <t>Проведено 3 конкурсно-игровых программы, посвященных праздничным датам.</t>
  </si>
  <si>
    <t>Слет волонтеров запланирован на октябрь 2015 года.</t>
  </si>
  <si>
    <t>Предоставлено 1213 путевок в ДОЛ "Северянка",проведен конкурс по организации отдыха в этнической среде.</t>
  </si>
  <si>
    <t>Компенсация будет произведена по фактически произведенным расходам.</t>
  </si>
  <si>
    <t>Мероприятия запланированы на июнь-август 2015 года.</t>
  </si>
  <si>
    <t>Оплата мероприятий будет произведена в мае, августе 2015 года.</t>
  </si>
  <si>
    <t>Мероприятия запланированы на 2,3 квартал 2015 года.</t>
  </si>
  <si>
    <t>Мероприятия запланированы на апрель, сентябрь 2015 года.</t>
  </si>
  <si>
    <t>Осуществление отдельного гос.полномочия ХМАО-Югры по присвоению спортивных разрядов и квалификационных категорий спортивных судей</t>
  </si>
  <si>
    <t>За отчетный период трудоустроено 121 человек.</t>
  </si>
  <si>
    <t>Приобретены "Георгиевские ленты" в рамках подготовки к празднованию "Дня Победы".</t>
  </si>
  <si>
    <t>Финансирование мероприятий запланировано в сентябре 2015 года.</t>
  </si>
  <si>
    <t>Финансирование мероприятий запланировано в 3 квартале 2015 года.</t>
  </si>
  <si>
    <t>Мероприятия запланированы на 2-3 квартал 2015 года, согласно графика прохождения курсовой переподготовки.</t>
  </si>
  <si>
    <t>Оплата производится согласно заключенных договоров по факту выполненных работ.</t>
  </si>
  <si>
    <t>Мероприятия запланированы на 3-4 квартал 2015 года.</t>
  </si>
  <si>
    <t>Заключен договор на оказание мудицинских услуг с БУ "БРБ".</t>
  </si>
  <si>
    <t>Оплата мероприятий по мероприятию "Обслуживание системы пожарной сигнализации" производится ежемесячно. Мероприятия по укомплектованию первичными средствами пожаротушения запланированы на 3 квартал 2015 года.</t>
  </si>
  <si>
    <t>Информация</t>
  </si>
  <si>
    <t>о достижении целевых показателей о реализации муниципальных программ Белоярского района за 
1 квартал 2015 года</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</si>
  <si>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</si>
  <si>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</si>
  <si>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</si>
  <si>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</si>
  <si>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Выполнено</t>
  </si>
  <si>
    <t>С начала реализации программы</t>
  </si>
  <si>
    <t>За отчетный период</t>
  </si>
  <si>
    <t>Информационная обеспеченность</t>
  </si>
  <si>
    <t>1.</t>
  </si>
  <si>
    <t>2.</t>
  </si>
  <si>
    <t>3.</t>
  </si>
  <si>
    <t>4.</t>
  </si>
  <si>
    <t>5.</t>
  </si>
  <si>
    <t>6.</t>
  </si>
  <si>
    <t>8.</t>
  </si>
  <si>
    <t>9.</t>
  </si>
  <si>
    <t>10.</t>
  </si>
  <si>
    <t>11.</t>
  </si>
  <si>
    <t>12.</t>
  </si>
  <si>
    <t>13.</t>
  </si>
  <si>
    <t>14.</t>
  </si>
  <si>
    <t>15.</t>
  </si>
  <si>
    <t>16.</t>
  </si>
  <si>
    <t>17.</t>
  </si>
  <si>
    <t>18.</t>
  </si>
  <si>
    <t>19.</t>
  </si>
  <si>
    <t>20.</t>
  </si>
  <si>
    <t>Подпрограмма 1  «Развитие физической культуры и массового спорта»</t>
  </si>
  <si>
    <t xml:space="preserve">Показатели непосредственных результатов       </t>
  </si>
  <si>
    <t xml:space="preserve">Численность спортсменов с присвоенными массовыми разрядами, человек </t>
  </si>
  <si>
    <t xml:space="preserve">   чел.</t>
  </si>
  <si>
    <t>Приказы КДМ,ФКиС о присвоении спортивных разрядов</t>
  </si>
  <si>
    <t>Количество завоеванных медалей спортсменами Белоярского района на соревнованиях различного уровня, единиц</t>
  </si>
  <si>
    <t>ед.</t>
  </si>
  <si>
    <t>Итоговые протоколы, выписки из протоколов соревнований</t>
  </si>
  <si>
    <t>Показатели конечного результата</t>
  </si>
  <si>
    <t>Статистический отчет 1-ФК за 2014 год</t>
  </si>
  <si>
    <t>Удельный вес населения, занимающегося физической культурой и спортом</t>
  </si>
  <si>
    <t>Уровень удовлетворенности населения качеством предоставления услуг</t>
  </si>
  <si>
    <t>Обеспеченность единовременной пропускной способностью спортивных сооружений</t>
  </si>
  <si>
    <t>% выполнения за отчетный период</t>
  </si>
  <si>
    <t>Увеличение количества проведенных мероприятий для молодежи, единиц</t>
  </si>
  <si>
    <t>Отчет КДМ,ФКиС</t>
  </si>
  <si>
    <t xml:space="preserve">Увеличение удельного веса молодежи, принимающей участие в молодежных мероприятиях от общей численности молодежи  </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</si>
  <si>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</si>
  <si>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 xml:space="preserve">По состоянию на 09.02.2015 года, ТКДНиЗП </t>
  </si>
  <si>
    <t>Подпрограмма 3    «Организация отдыха и оздоровления детей»</t>
  </si>
  <si>
    <t>Показатели непосредственных результатов</t>
  </si>
  <si>
    <t>Сохранение  численности  детей, отдохнувших в лагере с круглосуточным пребыванием детей на базе МАУ «База спорта и отдыха «Северянка», человек</t>
  </si>
  <si>
    <t>чел</t>
  </si>
  <si>
    <t>Увеличение численности детей, охваченных малозатратными формами отдыха, человек</t>
  </si>
  <si>
    <t>чел.</t>
  </si>
  <si>
    <t>Показатели конечных результатов</t>
  </si>
  <si>
    <t>Повышение качества предоставляемых услуг в сфере отдыха и оздоровления детей Белоярского района</t>
  </si>
  <si>
    <t>Отчет МАУ «База спорта и отдыха «Северянка»</t>
  </si>
  <si>
    <t>Отчет МКУ «Молодежный центр «Спутник», ежемесячные отчеты</t>
  </si>
  <si>
    <t>7.</t>
  </si>
  <si>
    <t>Протяженность сетей ТВС в городском поселении Белоярский, подлежащих капитальному ремонту</t>
  </si>
  <si>
    <t>км</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</si>
  <si>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</si>
  <si>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</si>
  <si>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</si>
  <si>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Разработка схем водоснабжения и водоотведения</t>
  </si>
  <si>
    <t>Сокращение числа аварий, отказов и повреждений коммунальных систем жизнеобеспечения в год</t>
  </si>
  <si>
    <t>Площадь отремонтированных многоквартирных жилых домов в г. Белоярский</t>
  </si>
  <si>
    <t>м2</t>
  </si>
  <si>
    <t xml:space="preserve">Доля отремонтированных многоквартирных жилых домов в г. Белоярский от общего количества МКД подлежащих капитальному ремонту  </t>
  </si>
  <si>
    <t>Расселяемая площадь аварийного жилого фонда</t>
  </si>
  <si>
    <t>8 574,1 м² площадь МКД, в т.ч. 2 515,1 м² жилых помещений</t>
  </si>
  <si>
    <t xml:space="preserve">Количество семей переселенных из аварийного жилищного фонда </t>
  </si>
  <si>
    <t>семей</t>
  </si>
  <si>
    <t>Количество обслуживаемых тротуаров и площадей</t>
  </si>
  <si>
    <t>Количество обслуживаемых детских игровых площадок</t>
  </si>
  <si>
    <t>Ежегодное строительство снежных городков</t>
  </si>
  <si>
    <t xml:space="preserve">Количество обслуживаемых газонов </t>
  </si>
  <si>
    <t>Посадка и содержание цветов</t>
  </si>
  <si>
    <t>Количество сносимых ветхих жилых домов</t>
  </si>
  <si>
    <t>Количество обслуживаемых опор освещения и светильников</t>
  </si>
  <si>
    <t>Обеспечение энергоснабжения сети уличного освещения</t>
  </si>
  <si>
    <t>Количество обслуживаемой световой иллюминации, единиц</t>
  </si>
  <si>
    <t>Количество захоронений согласно гарантированного перечня</t>
  </si>
  <si>
    <t xml:space="preserve"> тыс. кВт/ч</t>
  </si>
  <si>
    <t>Подпрограмма 7 «Содержание объектов благоустройства муниципальной собственности на территории городского поселения Белоярский»</t>
  </si>
  <si>
    <r>
      <t xml:space="preserve">Количество обслуживаемых </t>
    </r>
    <r>
      <rPr>
        <sz val="10.5"/>
        <color rgb="FF000000"/>
        <rFont val="Times New Roman"/>
        <family val="1"/>
        <charset val="204"/>
      </rPr>
      <t>мест захоронений, зданий и сооружений похоронного назначения, единиц</t>
    </r>
  </si>
  <si>
    <r>
      <t>тыс. м</t>
    </r>
    <r>
      <rPr>
        <vertAlign val="superscript"/>
        <sz val="10.5"/>
        <color theme="1"/>
        <rFont val="Times New Roman"/>
        <family val="1"/>
        <charset val="204"/>
      </rPr>
      <t>2</t>
    </r>
  </si>
  <si>
    <t>Согласно заключенных договоров.</t>
  </si>
  <si>
    <t xml:space="preserve">Площадь зеленых зон и озеленения территории </t>
  </si>
  <si>
    <t>тыс. кв.м.</t>
  </si>
  <si>
    <t>Площадь тротуаров, площадей, бульваров</t>
  </si>
  <si>
    <t>Площадь площадок для занятий физкультурой</t>
  </si>
  <si>
    <t>Количество детских игровых площадок</t>
  </si>
  <si>
    <t>-</t>
  </si>
  <si>
    <t>Количество монументальных и скульптурно-декоративных объектов</t>
  </si>
  <si>
    <t>Площадь дворовых и внутриквартальных проездов</t>
  </si>
  <si>
    <t>Согласно заключенных договоров</t>
  </si>
  <si>
    <t>в том числе для муниципальных нужд в рамках муниципальной программы</t>
  </si>
  <si>
    <t>Объем ввода жилья в год</t>
  </si>
  <si>
    <t>Снос ветхого и аварийного жилья в год</t>
  </si>
  <si>
    <t>Количество семей, получивших меры поддержки для улучшения жилищных условий</t>
  </si>
  <si>
    <t>семья</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</si>
  <si>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t>
  </si>
  <si>
    <t>Площадь земельных участков предоставляемых для жилищного строительства, обеспеченных коммунальной инфраструктурой в год</t>
  </si>
  <si>
    <t>Га</t>
  </si>
  <si>
    <t>Обеспеченность муниципальных образований Белоярского района документами территориального планирования с учетом внесенных изменений</t>
  </si>
  <si>
    <t>Обеспеченность муниципальных образований Белоярского района документами градостроительного зонирования с учетом внесенных изменений</t>
  </si>
  <si>
    <t>Обеспеченность муниципальных образований документацией по планировке территории</t>
  </si>
  <si>
    <t>Увеличение общей площади жилых помещений, приходящейся в среднем на 1 жителя</t>
  </si>
  <si>
    <t>кв. м.</t>
  </si>
  <si>
    <t xml:space="preserve"> %</t>
  </si>
  <si>
    <t>Удельный вес ветхого и аварийного жилищного фонда во всем жилищном фонде</t>
  </si>
  <si>
    <t xml:space="preserve"> Муниципальная программа сельского поселения Верхнеказымский «Развитие муниципальной службы сельского поселения Верхнеказымский на  2014-2016 годы»</t>
  </si>
  <si>
    <t>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</si>
  <si>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Муниципальная программа сельского поселения Лыхма «Развитие муниципальной службы в сельском поселении Лыхма на 2014-2016 годы»</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</si>
  <si>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</si>
  <si>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</si>
  <si>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</si>
  <si>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</si>
  <si>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муниципальной службы сельского поселения Сосновка на  2014-2016 годы»</t>
  </si>
  <si>
    <t xml:space="preserve"> Муниципальная программа сельского поселения Сорум «Развитие муниципальной службы сельского поселения Сорум на  2014-2016 годы»</t>
  </si>
  <si>
    <t xml:space="preserve"> Муниципальная программа сельского поселения Полноват «Развитие муниципальной службы сельского поселения Полноват на  2014-2016 годы»</t>
  </si>
  <si>
    <t xml:space="preserve"> Муниципальная программа сельского поселения Казым «Развитие муниципальной службы сельского поселения Казым на  2014-2016 годы»</t>
  </si>
  <si>
    <t>Муниципальная программа городского поселения Белоярский  «Повышение эффективности деятельности органов местного самоуправления  городского поселения Белоярский на 2014-2016 годы»</t>
  </si>
  <si>
    <t xml:space="preserve"> Муниципальная программа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</si>
  <si>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Меры государственной поддержки по улучшению жилищных условий отдельных категорий граждан</t>
  </si>
  <si>
    <t xml:space="preserve"> «Обеспечение доступным и комфортным жильем жителей Белоярского района в 2014 – 2020 годах»</t>
  </si>
  <si>
    <t>Обучение муниципальных служащих запланировано на октябрь 2015 года.</t>
  </si>
  <si>
    <t xml:space="preserve">Диспансеризацию прошли 5 муниципальных служащих в январе 2015 года. Счет на оплату услуг представлен 20.04.2015. </t>
  </si>
  <si>
    <t>Работы планируются во II-III квартале 2015 года.</t>
  </si>
  <si>
    <t>Работы планируются в III квартале 2015 года.</t>
  </si>
  <si>
    <t>Оплата производится согласно выставленных счетов за фактический объем потребления электроэнергии.</t>
  </si>
  <si>
    <t>Оплата производится согласно выставленных счетов за фактический объем потребления услуг теплоснабжения.</t>
  </si>
  <si>
    <t>Исполнение мероприятий планируется во II-III квартале 2015 года.</t>
  </si>
  <si>
    <t>1. Показатели непосредственных результатов</t>
  </si>
  <si>
    <t>Количество оказанной услуги по водоснабжению</t>
  </si>
  <si>
    <t xml:space="preserve">Количество оказанной услуги по водоотведению </t>
  </si>
  <si>
    <t>Данные РИЦ</t>
  </si>
  <si>
    <r>
      <t>тыс.м</t>
    </r>
    <r>
      <rPr>
        <vertAlign val="superscript"/>
        <sz val="10.5"/>
        <color rgb="FF000000"/>
        <rFont val="Times New Roman"/>
        <family val="1"/>
        <charset val="204"/>
      </rPr>
      <t>3</t>
    </r>
  </si>
  <si>
    <t>Количество оказанной услуги по теплоснабжению</t>
  </si>
  <si>
    <t>тыс.
гКал.</t>
  </si>
  <si>
    <t>Объем вывезенных жидких бытовых отходов</t>
  </si>
  <si>
    <r>
      <t>м</t>
    </r>
    <r>
      <rPr>
        <vertAlign val="superscript"/>
        <sz val="10.5"/>
        <color theme="1"/>
        <rFont val="Times New Roman"/>
        <family val="1"/>
        <charset val="204"/>
      </rPr>
      <t>3</t>
    </r>
  </si>
  <si>
    <t>Согласно заключенного договора</t>
  </si>
  <si>
    <t>2. Показатели конечных результатов</t>
  </si>
  <si>
    <t>Доля отремонтированных сетей ТВС г.Белоярский от общего числа сетей ТВС подлежащих капитальному ремонту</t>
  </si>
  <si>
    <t>Проведение районного семинара для работников билиотек</t>
  </si>
  <si>
    <t>Приобретение предметов народного промысла для обустройства этнографической экспозиции</t>
  </si>
  <si>
    <t>Проведение семинара-практикума "Казымская береста"</t>
  </si>
  <si>
    <t>Организация и проведение районных и окружных выставок и мастер-классов, творческих мастерских в сфере художественных промыслов</t>
  </si>
  <si>
    <t>Проведение национального праздника "День рыбака"</t>
  </si>
  <si>
    <t>Строительство объекта "Сельский дом культуры д. Нумто Белоярского района"</t>
  </si>
  <si>
    <t>Приобретение экспонатов для МАУК «Этнокультурный центр»</t>
  </si>
  <si>
    <t>Расходы на обеспечение деятельности (оказание услуг) МАУК «Этнокультурный центр»</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</si>
  <si>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«Этнокультурный центр»</t>
  </si>
  <si>
    <t>Проведение семинара-практикума по обучению технологии заготовки и обработки бересты и изготовлению берестяных изделий  МАУК «Этнокультурный центр»</t>
  </si>
  <si>
    <t>Планируется исполнение в 4 квартале 2015 года.</t>
  </si>
  <si>
    <t>Исполнение до конца года согласно комплексного плана.</t>
  </si>
  <si>
    <t>Планируется исполнение в 3 квартале 2015 года.</t>
  </si>
  <si>
    <t>Планируется исполнение во 2 квартале 2015 года.</t>
  </si>
  <si>
    <t>Исполнение до конца года согласно графика.</t>
  </si>
  <si>
    <t>Исполнение до конца года согласно графика отпусков сотрудников учреждения.</t>
  </si>
  <si>
    <t>Планируется исполнение в августе 2015 года.</t>
  </si>
  <si>
    <t>Исполнено в 1 квартале 2015 года.</t>
  </si>
  <si>
    <t>Работы по строительству объекта будут закончены в 2015 году.</t>
  </si>
  <si>
    <t>Исполнение планируется во 2-3 квартале 2015 года.</t>
  </si>
  <si>
    <t>Ремонт кровли МАУК «ЦКиД «Камертон»</t>
  </si>
  <si>
    <t>Исполнение планируется в 3 квартале 2015 года.</t>
  </si>
  <si>
    <t>Расходы на обеспечение деятельности (оказание услуг) МАОУДОД «ДШИ</t>
  </si>
  <si>
    <t>Гарантии и компенсации, связанные с проживанием в районах крайнего Севера МАОУДОД «ДШИ</t>
  </si>
  <si>
    <t>Проведение митинга-концерта "Парад Победы"</t>
  </si>
  <si>
    <t>Исполнение запланировано до конца 2 квартала 2015 года.</t>
  </si>
  <si>
    <t>Проведение мероприятий запланировано на 2 квартал 2015 года.</t>
  </si>
  <si>
    <t>Проведение мероприятий запланировано на 3 квартал 2015 года.</t>
  </si>
  <si>
    <t>Исполнение мероприятий запланировано на 2-3 квартал 2015 года.</t>
  </si>
  <si>
    <t>Исполнение мероприятий запланировано на 2 квартал 2015 года.</t>
  </si>
  <si>
    <t>Исполнение мероприятий планируется в 3-4 квартале 2015 года.</t>
  </si>
  <si>
    <t>Исполнение мероприятий планируется во 2 квартале 2015 года.</t>
  </si>
  <si>
    <t>Выполнение мероприятий запланировано на 3-4 квартал 2015 года.</t>
  </si>
  <si>
    <t>Выполнение мероприятий запланировано на 4 квартал 2015 года.</t>
  </si>
  <si>
    <t>Выполнение мероприятий запланировано на июнь 2015 года.</t>
  </si>
  <si>
    <t>Исполнение мероприятий в течение 2015 года согласно графику.</t>
  </si>
  <si>
    <t>Компенсация осуществляется при наличии заявителей.</t>
  </si>
  <si>
    <t>Работы носят сезонный характер, исполнение планируется во 2-3 квартале 2015 года.</t>
  </si>
  <si>
    <t>Оплата производится согласно выставленным счетам за фактически потребленный объем электроэнергии.</t>
  </si>
  <si>
    <t>Оплата производится согласно выставленным счетам.</t>
  </si>
  <si>
    <t>Численность муниципальных служащих, прошедших курсы повышения квалификации по программам дополнительного профессионального образования</t>
  </si>
  <si>
    <t>Численность муниципальных служащих, прошедших  диспансеризацию</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</si>
  <si>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</si>
  <si>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Доля муниципальных служащих, прошедших  диспансеризацию, от потребности</t>
  </si>
  <si>
    <t>подъездов</t>
  </si>
  <si>
    <t>экз.</t>
  </si>
  <si>
    <t>Проведение лекционных занятий с неработающим населением с раздачей лекционного материала</t>
  </si>
  <si>
    <t>Проведение тренировок органов управления силами ГО и ЧС сельского поселения Верхнеказымский с применением специального оборудования</t>
  </si>
  <si>
    <t>раз</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</si>
  <si>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t>
  </si>
  <si>
    <t>Увеличение оснащенности добровольной пожарной дружины специальным оборудованием</t>
  </si>
  <si>
    <t>Увеличение оснащенности мест общего пользования в многоквартирных домах противопожарным инвентарем</t>
  </si>
  <si>
    <t>Содержание в рабочем состоянии противопожарный разрыв между сельским поселением и лесным массивом, опашка и уборка палой листвы</t>
  </si>
  <si>
    <t>Снижения количества чрезвычайных ситуаций природного и техногенного характера по сравнению с базовым годом</t>
  </si>
  <si>
    <t>Обучение неработающего населения по вопросам ГО и ЧС</t>
  </si>
  <si>
    <t>Снижение количества природных пожаров</t>
  </si>
  <si>
    <t>Обеспечение безопасности людей на водных объектах, через распространение информационного материала</t>
  </si>
  <si>
    <t>Повышение уровня информированности населения по вопросам ГО и ЧС и порядке действий при их возникновении, через распространение информационного материала</t>
  </si>
  <si>
    <t>Повышение уровня благоустройства территории сельского поселения Верхнеказымский не менее чем на 5 % от общего количества соответствующей инфраструктуры, по отношению к предыдущему году</t>
  </si>
  <si>
    <t>шт.</t>
  </si>
  <si>
    <t>узел учета</t>
  </si>
  <si>
    <t>здание</t>
  </si>
  <si>
    <t>кВ/ч</t>
  </si>
  <si>
    <t>тыс. руб.</t>
  </si>
  <si>
    <t>Замена ламп накаливания высокой мощности на энергоэффективные</t>
  </si>
  <si>
    <t>Повышение энергетической эффективности зданий муниципальных учреждений путем ремонта узлов учета тепловой энергии</t>
  </si>
  <si>
    <t>Проведение обследования проводов и кабелей в здании администрации с целью выявления нарушения целостности изоляции и дальнейшего ремонта</t>
  </si>
  <si>
    <t>Озеленение территорий сельского поселения Верхнеказымский (посадка цветов, деревьев, устройстве газонов и т.д.)</t>
  </si>
  <si>
    <t>Снижение количества потребляемой электроэнергии</t>
  </si>
  <si>
    <t>Повышение энергетической эффективности зданий муниципальных учреждений сельского поселения Верхнеказымский путем сокращения затрат на оплату тепловой энергии не менее чем на 3 % по сравнению с предыдущим годом</t>
  </si>
  <si>
    <t xml:space="preserve">Подготовка и раздача лекционных материалов для занятий с неработающим населением  </t>
  </si>
  <si>
    <t>Проведение тренировок органов управления силами ГО и ЧС сельского поселения Сосновка с применением специального оборудования</t>
  </si>
  <si>
    <t>Увеличение резервов материальных ресурсов (запасов) для предупреждения и ликвидации угроз по ГО и ЧС (приобретение вещевого имущества, шансового инструмента, медикаментов и т.п.)</t>
  </si>
  <si>
    <t>Доукомплектование оснащенности добровольной пожарной дружины специальным оборудованием</t>
  </si>
  <si>
    <t>Снижения количества чрезвычайных ситуаций природного и техногенного характера</t>
  </si>
  <si>
    <t>Обеспечение безопасности людей на водных объектах, посредством установки запрещающих знаков на территории поселения</t>
  </si>
  <si>
    <t>Увеличение площадей зеленых насаждений сельского поселения Сосновка (посадка цветов, деревьев, устройстве газонов и т.д.)</t>
  </si>
  <si>
    <t xml:space="preserve">Снижения количества потребляемой электроэнергии </t>
  </si>
  <si>
    <t>Повышение энергетической эффективности зданий муниципальных учреждений сельского поселения Сосновка путем сокращения затрат на оплату тепловой энергии не менее чем на 3 % по сравнению с предыдущим годом</t>
  </si>
  <si>
    <t>Повышение уровня благоустройства территории сельского поселения Сосновка на 10 % от общего количества соответствующей инфраструктуры</t>
  </si>
  <si>
    <t xml:space="preserve">Проведение инженерных изысканий, разработка проектной документации на строительство полигона утилизации твердых бытовых отходов для городского поселения Белоярский и сельских поселений Верхнеказымский, Лыхма, Казым </t>
  </si>
  <si>
    <t>Рекультивация территории санкционированной свалки твердых бытовых отходов с.Полноват, с.Казым, с.Ванзеват  Белоярского района</t>
  </si>
  <si>
    <t>Создание сети пунктов ртутьсодержащих отходов в поселениях Белоярского района (приобретение необходимого оборудования)</t>
  </si>
  <si>
    <t>Мероприятия муниципальной программы будут исполнены после заключения соответствующих договоров и муниципальных контрактов.</t>
  </si>
  <si>
    <t>Исполнение мероприятий муниципальной программы осуществляется в соответствии с графиком.</t>
  </si>
  <si>
    <t>Исполнены мероприятия по текущему содержанию объектов муниципальной казны, оценке объектов недвижимости, а также увеличен уставный капитал ОАО "Калтен" путем приобретения акций.</t>
  </si>
  <si>
    <t>Взносы на капитальный ремонт муниципального имущества внесены на счет Югорского оператора согласно заключенного договора.</t>
  </si>
  <si>
    <t>Исполнение мероприятий запланировано на 3-4 квартал 2015 года.</t>
  </si>
  <si>
    <t>Строительство на территории сельского поселения Верхнеказымский Белоярского района строения для размещения участкового пункта полиции</t>
  </si>
  <si>
    <t>Строительство на территории сельского поселения Сорум Белоярского района строения для размещения участкового пункта полиции</t>
  </si>
  <si>
    <t>Строительство на территории сельского поселения Лыхма Белоярского района строения для размещения участкового пункта полиции</t>
  </si>
  <si>
    <t>Муниципальные контракты на оказание услуг по изготовлению удостоверений и фирменных жилетов на стадии заключения.</t>
  </si>
  <si>
    <t>Заключен муниципальный контракт на обслуживание городской системы видеонаблюдения.</t>
  </si>
  <si>
    <t>Зключен муниципальный контракт на строительство объекта, срок исполнения 30.12.2015 года.</t>
  </si>
  <si>
    <t>Проведение аукциона запланировано на апрель 2015 года.</t>
  </si>
  <si>
    <t xml:space="preserve">Оплата технического обслуживания пожарной сигнализации производится ежемесячно на основании выставленных счетов. </t>
  </si>
  <si>
    <t>Мероприятия запланированы на 2 квартал 2015 года.</t>
  </si>
  <si>
    <t>Произведена оплата общественных работ, выполняемых безработными гражданами.</t>
  </si>
  <si>
    <t>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услуги по подвозу воды и вывозу жидких бытовых отходов</t>
  </si>
  <si>
    <t>Оплата производится по выставленным счетам.</t>
  </si>
  <si>
    <t>предоставление субсидий на возмещение затрат на содержание маточного поголовья животных в личных подсобных хозяйствах</t>
  </si>
  <si>
    <t>предоставление субсидий на производство и реализацию молока высшего и 1 сорта на собственную переработку</t>
  </si>
  <si>
    <t>Государственная поддержка осуществляется согласно сетевого графика с учетом авансирования предприятий</t>
  </si>
  <si>
    <t>Господдержка оказана одному  КФХ в виде аванса.</t>
  </si>
  <si>
    <t>Государственная поддержка осуществляется согласно сетевого графика.</t>
  </si>
  <si>
    <t>Исполнение мероприятий планируется в течение 2015 года согласно графику.</t>
  </si>
  <si>
    <t>Мероприятие носит сезонный характер.</t>
  </si>
  <si>
    <t>Производство продукции сельского хозяйства в хозяйствах всех категорий (в сопоставимых ценах)</t>
  </si>
  <si>
    <t>млн. рублей</t>
  </si>
  <si>
    <t>Производство молока предприятиями и крестьянскими (фермерскими) хозяйствами</t>
  </si>
  <si>
    <t>тонн</t>
  </si>
  <si>
    <t>Производства мяса предприятиями и крестьянскими (фермерскими) хозяйствами (в живом весе)</t>
  </si>
  <si>
    <t>Объём добычи (вылова) и переработки рыбы</t>
  </si>
  <si>
    <t>Производство овощей в закрытом грунте</t>
  </si>
  <si>
    <t>Удельный вес прибыльных организаций агропромышленного сектора</t>
  </si>
  <si>
    <t>Численность занятых в агропромышленном секторе</t>
  </si>
  <si>
    <t>Количество зарегистрированных крестьянских (фермерских) хозяйств</t>
  </si>
  <si>
    <t>единиц</t>
  </si>
  <si>
    <t>Отдел сбора и обработки статинформации Ханты-Мансийскстата в г.Белоярский</t>
  </si>
  <si>
    <t>Департамент природных ресурсов и несырьевого сектора экономики</t>
  </si>
  <si>
    <t>Предприятия агропромышленного сектора, главы крестьянских (фермерских) хозяйств</t>
  </si>
  <si>
    <t>Инспекция Федеральной налоговой службы</t>
  </si>
  <si>
    <t>Количество молодых специалистов из числа коренных малочисленных народов Севера, работающих в местах традиционного проживания и традиционной хозяйственной деятельности, которым оказана поддержка в виде выплаты единовременной финансовой помощи на обустройство быта (нарастающим итогом)</t>
  </si>
  <si>
    <t>человек</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</si>
  <si>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(нарастающим итогом)</t>
  </si>
  <si>
    <t>получатель</t>
  </si>
  <si>
    <t>Ежегодная утилизация бытовых и промышленных отходов при зачистке мест захламления и санитарном содержании мест отдыха в объеме</t>
  </si>
  <si>
    <t>Площадь городских лесов города Белоярский с высоким классом показателя рекреационной оценки ландшафтного выдела</t>
  </si>
  <si>
    <t>га</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</si>
  <si>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</si>
  <si>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Количество построенных и введенных в эксплуатацию полигонов утилизации твердых бытовых отходов (нарастающим итогом)</t>
  </si>
  <si>
    <t>объект</t>
  </si>
  <si>
    <t>Доля обеспеченности поселений в границах Белоярского района полигонами утилизации твердых бытовых отходов</t>
  </si>
  <si>
    <t>Доля площади рекультивированных территорий санкционированных свалок твердых бытовых отходов</t>
  </si>
  <si>
    <t>Проведена выставка-ярмарка товаропроизводителей в с. Казым</t>
  </si>
  <si>
    <t>Проведение мониторинга запланировано на август 2015 года.</t>
  </si>
  <si>
    <t>Конкурс "Предприниматель года-2015" запланирован на май 2015 года.</t>
  </si>
  <si>
    <t>Мероприятия запланированы на май 2015 года.</t>
  </si>
  <si>
    <t>Предоставление субсидии носит заявительский характер, в отчетном периоде заявок не поступило.</t>
  </si>
  <si>
    <t>Предоставление субсидии планируется в 3-4 квартале 2015 года.</t>
  </si>
  <si>
    <t>Предоставление грантовой поддержки запланировано на октябрь 2015 года.</t>
  </si>
  <si>
    <t>Предоставление грантовой поддержки запланировано на май 2015 года.</t>
  </si>
  <si>
    <t>Заключен муниципальный контракт на 132 тыс.руб. со сроком исполнения в 2015 году.</t>
  </si>
  <si>
    <t>В целях обеспечения сохранности имущества ГО заключен МК на сумму 180,5 тыс.руб., оплата производится ежемесячно. Остальные мероприятия запланированы на 2-3 квартал 2015 года.</t>
  </si>
  <si>
    <t>Организация обучения спасателей в целях обеспечения безопасности людей на водных объектах в период купального сезона на городском пляже г.Белоярский</t>
  </si>
  <si>
    <t>Приобретение имущества и его поставка запланированы на июнь 2015 года.</t>
  </si>
  <si>
    <t>Мероприятия запланированы во 2 квартале 2015 года.</t>
  </si>
  <si>
    <t>Проведение аукциона запланировано на май 2015 года. Срок выполнения работ до 15 декабря 2015 года.</t>
  </si>
  <si>
    <t>Курсы повышения квалификации пройдены 1 муниципальным служащим. Курсы повышения квалификации остальных нуждающихся в обучении запланированы на 3 квартал 2015 года.</t>
  </si>
  <si>
    <t>Диспансеризация муниципальных служащих администрации запланирована на 4 квартал 2015 года.</t>
  </si>
  <si>
    <t>Курсы планируются на 3 квартал 2015 года в случае возникновения необходимости в обучении.</t>
  </si>
  <si>
    <t>1 муниципальный служащий пройдет диспансеризацию в 4 квартале 2015 года.</t>
  </si>
  <si>
    <t>Средства на участие в 1-м совещании, проводимом за пределами городского поселения Белоярский за текущий период, использованы в полном объеме.</t>
  </si>
  <si>
    <t>Библиотечный фонд на 1  жителя</t>
  </si>
  <si>
    <t xml:space="preserve">экз.     </t>
  </si>
  <si>
    <t>Доля оцифрованных краеведческих документов, представленных в электронном виде</t>
  </si>
  <si>
    <t>Число посещений библиотек</t>
  </si>
  <si>
    <t xml:space="preserve">Число читателей библиотек  </t>
  </si>
  <si>
    <t>Количество книговыдач</t>
  </si>
  <si>
    <t xml:space="preserve">Доля выставочных предметов, и выставочных коллекций отраженных в электронном каталоге в  общем объеме выставочных фондов </t>
  </si>
  <si>
    <t xml:space="preserve">Доля оцифрованных выставочных предметов, от общего числа выставочных предметов  основного фонда выставочного зала </t>
  </si>
  <si>
    <t>Количество выставочных проектов, организованных на базе выставочного зала</t>
  </si>
  <si>
    <t>Ед.</t>
  </si>
  <si>
    <t xml:space="preserve">Количество проведенных выставок  </t>
  </si>
  <si>
    <t xml:space="preserve">Количество посещений выставочного зала на 1000 жителей </t>
  </si>
  <si>
    <t>тыс. чел.</t>
  </si>
  <si>
    <t>Подпрограмма 1  «Обеспечение прав граждан на доступ к культурным ценностям и информации»</t>
  </si>
  <si>
    <t>Доля библиотечных фондов общедоступных библиотек, отраженных в электронных каталогах</t>
  </si>
  <si>
    <t>Увеличение посещаемости выставочного зала (посещения на 1 жителя в год)</t>
  </si>
  <si>
    <t>раз в год</t>
  </si>
  <si>
    <t>Подпрограмма 2 «Укрепление единого культурного пространства»</t>
  </si>
  <si>
    <t xml:space="preserve">Доля детей, привлекаемых к участию в творческих мероприятиях, от общего числа детей, с целью увеличения числа выявленных юных талантов и их поддержки   </t>
  </si>
  <si>
    <t xml:space="preserve">Стабильность контингента обучающихся  в МАОУДОД ДШИ </t>
  </si>
  <si>
    <t xml:space="preserve">Количество мероприятий, направленных на поддержку народных художественных промыслов и ремесел, национальных праздников и других мероприятий </t>
  </si>
  <si>
    <t xml:space="preserve">Количество культурно-досуговых, театрально-зрелищных, концертных программ, народных гуляний и иных массовых мероприятий </t>
  </si>
  <si>
    <t>Удельный вес населения участвующего в культурно-досуговых мероприятиях, проводимых муниципальными учреждениями культуры</t>
  </si>
  <si>
    <t xml:space="preserve">Доля учащихся МАОУДОД «ДШИ» занявших призовые и первые места в смотрах, конкурсах, фестивалях </t>
  </si>
  <si>
    <t xml:space="preserve">Количество посетителей культурно - досуговых мероприятий, организованных муниципальными  культурно – досуговыми учреждениями </t>
  </si>
  <si>
    <t>Подпрограмма 3 «Поддержка средств массовой информации»</t>
  </si>
  <si>
    <t xml:space="preserve">Площадь печатных полос газеты «Белоярские вести», «Белоярские вести. Официальный выпуск» </t>
  </si>
  <si>
    <t>кв.см</t>
  </si>
  <si>
    <t xml:space="preserve">Количество номеров газеты «Белоярские вести» </t>
  </si>
  <si>
    <t xml:space="preserve">Количество номеров газеты «Белоярские вести. Официальный выпуск» </t>
  </si>
  <si>
    <t>Количество эфирного времени на теле-, радиовещание</t>
  </si>
  <si>
    <t>мин.</t>
  </si>
  <si>
    <t>Подпрограмма 4  «Обеспечение реализации муниципальной программы»</t>
  </si>
  <si>
    <t>Повышение уровня удовлетворенности граждан Белоярского района качеством услуг, предоставляемых учреждениями культуры  от числа опрошенных</t>
  </si>
  <si>
    <t>Подпрограмма 5 «Формирование доступной среды жизнедеятельности для инвалидов и других маломобильных групп населения в учреждениях культуры»</t>
  </si>
  <si>
    <t xml:space="preserve">Количество лиц с ограниченными возможностями, воспользовавшихся услугами учреждений культуры </t>
  </si>
  <si>
    <t>Чел.</t>
  </si>
  <si>
    <t xml:space="preserve">Повышение доли лиц  с ограниченными возможностями, воспользовавшихся услугами учреждений культуры </t>
  </si>
  <si>
    <t>Подпрограмма 6 «Обеспечение деятельности подведомственных учреждений»</t>
  </si>
  <si>
    <t>Сохранение уровня материально-технического обеспечения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</si>
  <si>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</si>
  <si>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</si>
  <si>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Органы государственной статистики</t>
  </si>
  <si>
    <t>Отдел развития предпринимательства и потребительского рынка администрации Белоярского района</t>
  </si>
  <si>
    <t>Увеличение доли среднесписочной численности занятых у субъектов малого и среднего предпринимательства в общей численности работающих</t>
  </si>
  <si>
    <t xml:space="preserve">Увеличение количества субъектов малого и среднего предпринимательства  на 10 тыс. населения </t>
  </si>
  <si>
    <t>Подпрограмма 1 «Обеспечение деятельности органов местного самоуправления Белоярского района»</t>
  </si>
  <si>
    <t xml:space="preserve">Обеспечение предоставления гарантий лицам, замещающим должности муниципальной службы, не замещающим должности муниципальной службы и исполняющим обязанности по техническому обеспечению деятельности администрации Белоярского района, установленных действующим законодательством  </t>
  </si>
  <si>
    <t xml:space="preserve">Выполнение комплекса работ и услуг по обеспечению текущей деятельности администрации района </t>
  </si>
  <si>
    <t xml:space="preserve">Организация хозяйственно-технического обслуживания административных зданий </t>
  </si>
  <si>
    <t xml:space="preserve">Обеспечение обязательного государственного страхования на случай причинения вреда здоровью и их имуществу в связи  с  исполнением  должностных  обязанностей </t>
  </si>
  <si>
    <t>Обеспечение выполнения полномочий и функций исполнительно-распорядительного органа Белоярского района</t>
  </si>
  <si>
    <t>Подпрограмма 2 «Развитие муниципальной службы в Белоярском районе»</t>
  </si>
  <si>
    <t xml:space="preserve">Численность муниципальных служащих администрации Белоярского района, прошедших курсы повышения квалификации </t>
  </si>
  <si>
    <t xml:space="preserve">Численность муниципальных служащих администрации Белоярского района, прошедших  диспансеризацию </t>
  </si>
  <si>
    <t xml:space="preserve">Доля муниципальных служащих администрации Белоярского района, прошедших курсы повышения квалификации по программам дополнительного профессионального образования от потребности </t>
  </si>
  <si>
    <t xml:space="preserve">Доля муниципальных служащих администрации Белоярского района, прошедших  диспансеризацию, от потребности </t>
  </si>
  <si>
    <t xml:space="preserve">%  </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</si>
  <si>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</si>
  <si>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</si>
  <si>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Доля выявленных с участием граждан правонарушений в общем количестве правонарушений</t>
  </si>
  <si>
    <t>Обеспечение участковых уполномоченных полиции условиями для службы и проживания</t>
  </si>
  <si>
    <t>Обеспечение функционирования видеокамер и оборудования городской системы видеонаблюдения</t>
  </si>
  <si>
    <t>Доля выявленных нарушений ПДД с помощью технических средств видеофиксации в общем количестве нарушений</t>
  </si>
  <si>
    <t>Отдел по организации профилактики правонарушений</t>
  </si>
  <si>
    <t>ОМВД по Белоярскому району</t>
  </si>
  <si>
    <t>Количество фактов экстремистских проявлений на почве религиозной и национальной ненависти, (количество правонарушений)</t>
  </si>
  <si>
    <t xml:space="preserve">Количество дорожно-транспортных происшествий, в результате которых пострадали люди  </t>
  </si>
  <si>
    <t>Уровень общеуголовной преступности на 10 тысяч населения</t>
  </si>
  <si>
    <t>Доля уличных преступлений в числе зарегистрированных общеуголовных преступлений</t>
  </si>
  <si>
    <t>Подпрограмма 1 «Укрепление пожарной безопасности на объектах муниципальной собственности Белоярского района»</t>
  </si>
  <si>
    <t>Доля населения городского поселения Белоярский, охваченного противопожарной пропагандой, в процентах от общей численности населения города Белоярский</t>
  </si>
  <si>
    <t>Снижение количества зарегистрированных пожаров на объектах муниципальной собственности Белоярского района</t>
  </si>
  <si>
    <t>Количество зарегистрированных пожаров на объектах муниципальной собственности Белоярского района</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</si>
  <si>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</si>
  <si>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Доля населения Белоярского района, попадающего в зону действия системы комплексного автоматизированного оповещения о чрезвычайных ситуациях</t>
  </si>
  <si>
    <t>Обеспеченность населения Белоярского района средствами индивидуальной защиты</t>
  </si>
  <si>
    <t>Обеспеченность населения Белоярского района продовольствием, вещевым имуществом и средствами первой необходимости за счет созданных резервов материальных ресурсов</t>
  </si>
  <si>
    <t>Оснащение общественных спасательных постов в местах массового отдыха людей на водных объектах оборудованием и снаряжением</t>
  </si>
  <si>
    <t>Охват населения Белоярского района комплексной автоматизированной системой оповещения</t>
  </si>
  <si>
    <t>Оказание социальной поддержки производится по мере обращения граждан.</t>
  </si>
  <si>
    <t>Предоставление выплат и компенсаций производится по мере обращения граждан. Большая часть выплат будет произведена в 3 квартале 2015 года (денежное вознаграждение, в связи с  объявлением Благодарности главы Белоярского района неработающим гражданам, являющимся получателями трудовых пенсий по старости и по инвалидности).</t>
  </si>
  <si>
    <t>Выплата пенсии за выслугу лет лицам, замещавшим должности муниципальной службы произведена в размере 100 % от  квартального плана на 2015 год.</t>
  </si>
  <si>
    <t>Потенциальный претендент на субсидию, в данный момент не включен в сводный список граждан на получение данной меры государственной поддержки в 2015 году.</t>
  </si>
  <si>
    <t>Основная часть расходов на мероприятия по организации отдыха и оздоровления детей, находящихся в трудной жизненной ситуации (из малообеспеченных семей) запланированы на 2-3 кварталы 2015 года.</t>
  </si>
  <si>
    <t>Основные мероприятия по организации отдыха и  досуга отдельных категорий граждан запланированы на 2-4 кварталы 2015 года. В 1 квартале проведено 7 мероприятий без затрат финансовых средств.</t>
  </si>
  <si>
    <t>Проведен конкурс на предоставление субсидий социально ориентированным некоммерческим организациям по направлению «Духовно-нравственное развитие».  Финансирование  победителю конкурса запланировано на 2 квартал 2015 года. Проведение конкурса по другим направлениям запланировано на 4 квартал 2015 года.</t>
  </si>
  <si>
    <t>Конкурс художественного творчества инвалидов запланирован на ноябрь 2015 года.</t>
  </si>
  <si>
    <t>Конкурс художественного творчества для детей-инвалидов запланирован на ноябрь 2015 года.</t>
  </si>
  <si>
    <t>Заключен договор с МАУ БО и С "Северянка" на посещение бассейна 346 маломобильными гражданами.</t>
  </si>
  <si>
    <t>Мероприятия запланированы на 2-4 квартал 2015 года.</t>
  </si>
  <si>
    <t xml:space="preserve">Численность граждан, получающих социальную поддержку </t>
  </si>
  <si>
    <t>Комитет по социальной политике администрации Белоярского района</t>
  </si>
  <si>
    <t>Сохранение количества социально ориентированных некоммерческих организаций, осуществляющих свою деятельность на территории Белоярского района</t>
  </si>
  <si>
    <t>Увеличение численности граждан, получающих социальную поддержку</t>
  </si>
  <si>
    <t>Увеличение численности граждан, принима-ющих участие в социально значимых мероприятиях</t>
  </si>
  <si>
    <t>Количество социально ориентированных некоммерческих организаций, осуществляющих свою деятельность на территории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</si>
  <si>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</si>
  <si>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жителей Белоярского района, принимающих  участие в социально значимых мероприятиях,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</si>
  <si>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</si>
  <si>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Увеличение доли инвалидов и других маломобильных групп населения, принимающих участие в спортивных и культурных мероприятиях (в % от общей численности граждан данной категории)</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</si>
  <si>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</si>
  <si>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</si>
  <si>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</si>
  <si>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 xml:space="preserve">Приведение структуры и состава имущественного комплекса муниципального образования, в соответствие с выполняемыми полномочиями   </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</si>
  <si>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</si>
  <si>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</si>
  <si>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</si>
  <si>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</si>
  <si>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</si>
  <si>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</si>
  <si>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Заключен 1 договор о предоставлении субсидии по возмещению части затрат по аренде рыбоперерабатывающего завода.</t>
  </si>
  <si>
    <t>Замена ламп накаливания высокой мощности на энергосберегающие, не менее чем на 30 шт. в год</t>
  </si>
  <si>
    <t>Кв.ч</t>
  </si>
  <si>
    <t>Снижение объема потребления электроэнергии на 3% в год</t>
  </si>
  <si>
    <t>Повышение уровня благоустройства территории сельского поселения Лыхма, в т.ч.:</t>
  </si>
  <si>
    <t>- увеличение количества детских игровых площадок;</t>
  </si>
  <si>
    <t>5</t>
  </si>
  <si>
    <t>- увеличение площади тротуаров.</t>
  </si>
  <si>
    <t>Повышение энергетической эффективности зданий муниципальных учреждений сельского поселения Лыхма путем сокращения затрат на оплату тепловой энергии не менее чем на 3 % по сравнению с предыдущим годом.</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</si>
  <si>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 с 60 % до 90 %</t>
  </si>
  <si>
    <t>под-ов</t>
  </si>
  <si>
    <t>Подготовка и раздача лекционных материалов для занятий по ГО и ЧС с неработающим населением</t>
  </si>
  <si>
    <t xml:space="preserve">Проведение тренировок органов управления силами ГО и ЧС сельского поселения Лыхма с применением специального оборудования </t>
  </si>
  <si>
    <t xml:space="preserve">Увеличение оснащенности добровольной пожарной дружины специальным оборудованием </t>
  </si>
  <si>
    <t>ед. в год</t>
  </si>
  <si>
    <t>экз. в год</t>
  </si>
  <si>
    <t>чел. в год</t>
  </si>
  <si>
    <t>Обеспечение оснащенности мест общего пользования противопожарным инвентарем</t>
  </si>
  <si>
    <t>Увеличение резервов материальных ресурсов (запасов) для предупреждения и ликвидации ЧС в целях ГО (приобретение огнетушителей, шансового инструмента, медикаментов и т.п.)</t>
  </si>
  <si>
    <t>Шт.</t>
  </si>
  <si>
    <t>Снижение количества чрезвычайных ситуаций природного и техногенного характера по сравнению с базовым годом</t>
  </si>
  <si>
    <t>Обеспечение безопасности людей на водных объектах, распространение информационного материала</t>
  </si>
  <si>
    <t>Замена ламп накаливания высокой мощности на энергоэффективные не менее чем на 30 шт. в год</t>
  </si>
  <si>
    <t>Проведение энергетического обследования путем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</si>
  <si>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Снижения количества потребляемой электроэнергии со 107 тыс. кВ/ч до 97тыс. кВ/ч в год</t>
  </si>
  <si>
    <t>Повышение уровня благоустройства территории сельского поселения Сорум на 12 % от общего количества соответствующей инфраструктуры, по отношению к предыдущему году</t>
  </si>
  <si>
    <t>Повышение энергетической эффективности зданий муниципальных учреждений сельского поселения Сорум путем сокращения затрат на оплату тепловой энергии не менее чем на 3 % по сравнению с предыдущим годом</t>
  </si>
  <si>
    <t>Увеличение оснащенности мест общего пользования противопожарным инвентарем</t>
  </si>
  <si>
    <t>ед</t>
  </si>
  <si>
    <t>Увеличение резервов материальных ресурсов (запасов) для предупреждения и ликвидации ЧС в целях гражданской обороны</t>
  </si>
  <si>
    <t xml:space="preserve">Повышение уровня информированности населения о чрезвычайных ситуациях и порядке действия при их возникновении, обеспечение безопасности людей на водных объектах, через распространение информационного материала </t>
  </si>
  <si>
    <t>Проведение тренировок, учений, занятий органов управления силами ГО и ЧС сельского поселения Полноват</t>
  </si>
  <si>
    <t xml:space="preserve">Снижение количества ЧС и материальный ущерб от них </t>
  </si>
  <si>
    <t>Сокращение затрат и времени на ликвидацию ЧС</t>
  </si>
  <si>
    <t>Обучение населения и учащихся по вопросам ГО, предупреждения и защиты в ЧС, в % от общего числа жителей сельского поселения Полноват</t>
  </si>
  <si>
    <t>Шт</t>
  </si>
  <si>
    <t>Ед</t>
  </si>
  <si>
    <t>Ремонт и утепление рабочих мест общего пользования бюджетных зданий, путем замены окон на пластиковые не менее 3 шт. в год.</t>
  </si>
  <si>
    <t xml:space="preserve">Повышение энергетической эффективности зданий муниципальных учреждений путем замены  узлов учета холодного водоснабжения </t>
  </si>
  <si>
    <t>Замена ламп накаливания на лампы энергосберегающие меньшей мощности не менее чем 45 шт. в год.</t>
  </si>
  <si>
    <t>Повышение энергетической эффективности зданий муниципальных учреждений сельского поселения Полноват  не менее чем на 3 % по сравнению с предыдущим годом</t>
  </si>
  <si>
    <t>Повышение уровня благоустройства территории сельского поселения Полноват, на 10 % по сравнению с показателями прошлого года</t>
  </si>
  <si>
    <t>Доля муниципальных служащих, прошедших диспансеризацию, от потребности</t>
  </si>
  <si>
    <t>Обеспечение первичных мер пожарной безопасности и безопасности людей на водных объектах, распространение  информационного материала в количестве 200 экз. в год</t>
  </si>
  <si>
    <t>Увеличение резерва материально-технического ресурсов (запасов) для предупреждения и ликвидации угроз по ГО и ЧС от 60% до 90%</t>
  </si>
  <si>
    <t>Снижение количества чрезвычайных ситуаций природного и техногенного характера</t>
  </si>
  <si>
    <t>Обучение неработающего населения в области гражданской обороны и защиты от чрезвычайных ситуаций природного и техногенного характера</t>
  </si>
  <si>
    <t xml:space="preserve">Снижение объема потребления электроэнергии на 3% в года </t>
  </si>
  <si>
    <t>кв.ч.</t>
  </si>
  <si>
    <t>Повышение энергетической эффективности зданий муниципальных учреждений сельского поселения Казым путем сокращения затрат на оплату тепловой энергии не менее чем на 3% по сравнению с предыдущим годом</t>
  </si>
  <si>
    <t>-увеличение количества детских игровых площадок;</t>
  </si>
  <si>
    <t>-увеличение площади тротуаров.</t>
  </si>
  <si>
    <t>Повышение уровня благоустройства территории сельского поселения Казым в т.ч.:</t>
  </si>
  <si>
    <t>Обеспечение предоставления гарантий лицам, замещающим должности муниципальной службы в администрации городского поселения Белоярский, установленных действующим законодательством</t>
  </si>
  <si>
    <t>Обеспечение выполнения полномочий и функций исполнительно-распорядительного органа городского поселения Белоярский</t>
  </si>
  <si>
    <t>Численность муниципальных служащих администрации городского поселения Белоярский, прошедших курсы повышения квалификации</t>
  </si>
  <si>
    <t>Численность муниципальных служащих администрации городского поселения Белоярский, прошедших  диспансеризацию</t>
  </si>
  <si>
    <t>Доля муниципальных служащих администрации городского поселения Белоярский, прошедших курсы повышения квалификации по программам дополнительного профессионального образования от потребности</t>
  </si>
  <si>
    <t xml:space="preserve">Доля муниципальных служащих администрации городского поселения Белоярский, прошедших  диспансеризацию, от потребности </t>
  </si>
  <si>
    <r>
      <t>м</t>
    </r>
    <r>
      <rPr>
        <vertAlign val="superscript"/>
        <sz val="10.5"/>
        <rFont val="Times New Roman"/>
        <family val="1"/>
        <charset val="204"/>
      </rPr>
      <t>2</t>
    </r>
  </si>
  <si>
    <r>
      <t>м</t>
    </r>
    <r>
      <rPr>
        <vertAlign val="superscript"/>
        <sz val="12"/>
        <rFont val="Times New Roman"/>
        <family val="1"/>
        <charset val="204"/>
      </rPr>
      <t>2</t>
    </r>
  </si>
  <si>
    <r>
      <t xml:space="preserve">Проведение мероприятий по капитальному ремонту и утеплению рабочих помещений и мест общего пользования бюджетных зданий </t>
    </r>
    <r>
      <rPr>
        <sz val="11"/>
        <rFont val="Times New Roman"/>
        <family val="1"/>
        <charset val="204"/>
      </rPr>
      <t>-установка и замена окон в количестве 4 шт.</t>
    </r>
  </si>
  <si>
    <t>Освоение средств в рамках муниципальных программ осуществляется в соответствии с сетевым графиком.</t>
  </si>
  <si>
    <t>о достижении целевых показателей о реализации муниципальных программ городского и сельских поселений 
в границах Белоярского района за 
1 квартал 2015 года</t>
  </si>
  <si>
    <t>Увеличение доли детей в возрасте от трех до семи лет, получающих дошкольное образование в общей численности детей от трех до семи лет</t>
  </si>
  <si>
    <t>Увеличение доли педагогических работников, прошедших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</si>
  <si>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t>
  </si>
  <si>
    <t>Ежегодное исполнение публичных обязательств, предусмотренных законодательством Российской Федерации, для заявителей</t>
  </si>
  <si>
    <t>Исполнение муниципального задания на оказание муниципальных услуг</t>
  </si>
  <si>
    <t xml:space="preserve">Увеличение доли детей в возрасте от трех до семи лет, получающих дошкольное образование в образовательных учреждениях в общей численности детей от трех до семи лет </t>
  </si>
  <si>
    <t xml:space="preserve">Увеличение доли дошкольников, обучающихся  по образовательным программам дошкольного образования, соответствующим требованиям стандарта дошкольного образования, в общем числе дошкольников, обучающихся  по образовательным программам дошкольного образования </t>
  </si>
  <si>
    <t>Увеличение доли родителей, получающих психолого-педагогическую  помощь  в обеспечении получения детьми дошкольного образования в форме семейного образования, в консультационных центрах</t>
  </si>
  <si>
    <t>Увеличение доли детей дошкольного возраста, получающих дошкольное образование в вариативных формах (группах кратковременного пребывания детей по модели «кочевого воспитателя»)</t>
  </si>
  <si>
    <t>Доля детей, задействованных в мероприятиях духовно-нравственной направленности, от общего количества детей в возрасте от 6 до 18 лет (включительно)</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</si>
  <si>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 ежегодно</t>
  </si>
  <si>
    <t>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t>
  </si>
  <si>
    <t>Исполнение публичных обязательств, предусмотренных законодательством</t>
  </si>
  <si>
    <t>Исполнение муниципальных заданий на оказание муниципальных услуг (выполнение работ) в соответствии с перечнем</t>
  </si>
  <si>
    <t>Увеличение доли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t>
  </si>
  <si>
    <t>Увеличение доли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t>
  </si>
  <si>
    <t>Увеличение доли общеобразовательных учреждений, реализующих мониторинг индивидуальных достижений учащихся</t>
  </si>
  <si>
    <t>Доля детей в возрасте 5 - 18 лет, охваченных программами дополнительного образования (за счет бюджетных средств)</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</si>
  <si>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</si>
  <si>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t>
  </si>
  <si>
    <t>Доля учащихся 5-11 классов, принявших участие в школьном этапе Всероссийской олимпиады школьников (в общей численности учащихся)</t>
  </si>
  <si>
    <t>Доля детей школьного возраста (7-18 лет), охваченных мероприятиями профилактики злоупотребления психоактивными веществами</t>
  </si>
  <si>
    <t>Увеличение доли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новыми ФГОС (в общей численности обучающихся)</t>
  </si>
  <si>
    <t>Увеличение доли образовательных учреждений, осуществляющих электронный документооборот</t>
  </si>
  <si>
    <t>Увеличение доли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t>
  </si>
  <si>
    <t>Увеличение количества мест в образовательных учреждениях, реализующих программу дошкольного образования</t>
  </si>
  <si>
    <t>мест</t>
  </si>
  <si>
    <t>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t>
  </si>
  <si>
    <t>Доля детей, находящихся в трудной жизненной ситуации, охваченных отдыхом в лагерях с дневным и круглосуточным пребыванием детей</t>
  </si>
  <si>
    <t>Охват детей малозатратными формами отдыха</t>
  </si>
  <si>
    <t>Доля муниципальных служащих, прошедших курсы повышения квалификации, от муниципальных служащих, запланированных для прохождения курсов повышения квалификации</t>
  </si>
  <si>
    <t>Доля муниципальных служащих, прошедших диспансеризацию</t>
  </si>
  <si>
    <t>Доля общеобразовательных учреждений, оснащенных специальным учебным и реабилитационным оборудованием</t>
  </si>
  <si>
    <t>Доля общеобразовательных учреждений, в которых создана универсальная безбарьерная среда, позволяющая обеспечить совместное обучение детей-инвалидов и лиц, не имеющих нарушения развития, в общем объеме общеобразовательных учреждений, расположенных на территории муниципального образования</t>
  </si>
  <si>
    <t>Увеличение доли педагогов, владеющих технологиями инклюзивного образования</t>
  </si>
  <si>
    <t>«Социальная поддержка отдельных категорий граждан на территории  Белоярского района на 2014-2020 годы»</t>
  </si>
  <si>
    <t>Количество соци-ально значимых мероприятий по организации отдыха и  досуга отдельных категорий граждан Белоярского района</t>
  </si>
  <si>
    <t>Строительство автомобильных дорог общего пользования местного значения</t>
  </si>
  <si>
    <t>км.</t>
  </si>
  <si>
    <t>Реконструкция автомобильных дорог общего пользования местного значения</t>
  </si>
  <si>
    <t>0,565</t>
  </si>
  <si>
    <t>0</t>
  </si>
  <si>
    <t>Строительство автомобильных дорог общего пользования местного значения, % выполнения от непосредственных результатов.</t>
  </si>
  <si>
    <t>Реконструкция автомобильных дорог общего пользования местного значения, % выполнения от непосредственных результатов.</t>
  </si>
  <si>
    <t>Ремонт автомобильных дорог общего пользования местного значения, % выполнения от непосредственных результатов.</t>
  </si>
  <si>
    <t>100</t>
  </si>
  <si>
    <t>Количество рейсов воздушного транспорта в год</t>
  </si>
  <si>
    <t>Количество отремонтированных ВПП в год</t>
  </si>
  <si>
    <t>Количество рейсов автомобильного транспорта в год</t>
  </si>
  <si>
    <t>Количество рейсов водного транспорта в год</t>
  </si>
  <si>
    <t>225</t>
  </si>
  <si>
    <t>Количество рейсов воздушного транспорта в год, % выполнения от непосредственных результатов.</t>
  </si>
  <si>
    <t>Количество отремонтированных ВПП в год, % выполнения от непосредственных результатов.</t>
  </si>
  <si>
    <t>Количество рейсов автомобильного транспорта в год, % выполнения от непосредственных результатов.</t>
  </si>
  <si>
    <t>Количество рейсов водного транспорта в год, % выполнения от непосредственных результатов.</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</si>
  <si>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</si>
  <si>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</si>
  <si>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</si>
  <si>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</si>
  <si>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установленных дорожных знаков</t>
  </si>
  <si>
    <t>Количество нанесенной дорожной разметки</t>
  </si>
  <si>
    <t>Количество светофорных объектов на УДС</t>
  </si>
  <si>
    <t>35</t>
  </si>
  <si>
    <t>3</t>
  </si>
  <si>
    <t>Протяженность обслуживаемой улично-дорожной сети, % выполнения от непосредственных результатов.</t>
  </si>
  <si>
    <t>Количество парковок и стоянок автотранспорта, % выполнения от непосредственных результатов.</t>
  </si>
  <si>
    <t>Количество установленных дорожных знаков, % выполнения от непосредственных результатов.</t>
  </si>
  <si>
    <t>Количество нанесенной дорожной разметки, % выполнения от плановых.</t>
  </si>
  <si>
    <t>Количество светофорных объектов на УДС, % выполнения от непосредственных результатов.</t>
  </si>
  <si>
    <t>Подпрограмма 1 «Долгосрочное финансовое планирование и организация бюджетного процесса»</t>
  </si>
  <si>
    <t>Наличие долгосрочной бюджетной стратегии</t>
  </si>
  <si>
    <t>нет</t>
  </si>
  <si>
    <t>Процент отклонения фактического объема налоговых и неналоговых доходов бюджета Белоярского района за отчетный год от первоначально утвержденного плана</t>
  </si>
  <si>
    <t>Доля бюджетных ассигнований, предусмотренных за счет средств Белоярского района в рамках муниципальных программ Белоярского района, в общих расходах бюджета Белоярского района</t>
  </si>
  <si>
    <t>Доля главных распорядителей средств бюджета Белоярского района и поселений в границах Белоярского района, представивших отчетность в сроки, установленные финансовым органом Белоярского района</t>
  </si>
  <si>
    <t>Соблюдение порядка и сроков разработки проекта бюджета Белоярского района (а также порядка и сроков внесения изменений в него), установленных бюджетным законодательством Российской Федерации, муниципальными правовыми актами</t>
  </si>
  <si>
    <t>да</t>
  </si>
  <si>
    <t>Достижение исполнения первоначальных плановых назначений по налоговым и неналоговым доходам (без учета доходов от штрафов, санкций, возмещения ущерба) на уровне не менее 100%</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</si>
  <si>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</si>
  <si>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≥100</t>
  </si>
  <si>
    <t>≥95</t>
  </si>
  <si>
    <t>Подпрограмма 2 «Управление муниципальным долгом»</t>
  </si>
  <si>
    <t>Подпрограмма 3  «Повышение эффективности бюджетных расходов»</t>
  </si>
  <si>
    <t>Отношение годовой суммы платежей на погашение и обслуживание муниципального долга Белоярского района к доходам бюджета Белоярского района</t>
  </si>
  <si>
    <t>Отношение муниципального долга Белоярского района к доходам бюджета Белоярского района, без учета безвозмездных поступлений и (или) поступлений налоговых доходов по дополнительным нормативам отчислений.</t>
  </si>
  <si>
    <t xml:space="preserve">% </t>
  </si>
  <si>
    <t>Соблюдение установленных законодательством Российской Федерации требований о предельных объемах муниципального долга и расходов на обслуживание муниципального долга</t>
  </si>
  <si>
    <t>Доля главных распорядителей бюджетных средств Белоярского района, имеющих оценку качества финансового менеджмента выше средней</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</si>
  <si>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</si>
  <si>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Публикация в сети Интернет брошюры «Бюджет для граждан»</t>
  </si>
  <si>
    <t>Повышение оценки среднего уровня качества финансового менеджмента главных распорядителей средств бюджета Белоярского района</t>
  </si>
  <si>
    <t>Регулярная публикация (размещение в сети Интернет) информации о бюджете и бюджетном процессе</t>
  </si>
  <si>
    <t>Процент отклонения фактического объема налоговых и неналоговых доходов бюджетов поселений за отчетный год от первоначально утвержденного плана</t>
  </si>
  <si>
    <t>Отсутствие просроченной кредиторской задолженности в бюджетах поселений</t>
  </si>
  <si>
    <t>Количество поселений оценка качества организации и осуществления бюджетного процесса, которых выше среднего показателя сложившегося по всем поселениям</t>
  </si>
  <si>
    <t>Рост средней итоговой оценки качества организации и осуществления бюджетного процесса в поселениях Белоярского района</t>
  </si>
  <si>
    <t xml:space="preserve">«Управление муниципальными финансами в Белоярском районе на 2014-2020 годы» *
</t>
  </si>
  <si>
    <t>*</t>
  </si>
  <si>
    <t xml:space="preserve">«Совершенствование межбюджетных отношений в Белоярском районе на 2014-2020 годы» *
</t>
  </si>
  <si>
    <t xml:space="preserve"> показатели достижения результатов реализации муниципальных программ определяются по результатам мониторинга целевых показателей </t>
  </si>
  <si>
    <t>и фактически достигнутых целевых показателей по окончании отчетного финансового года</t>
  </si>
  <si>
    <t>За отчетный период предоставлена субсидия на перевозку автомобильным транспортом ООО «Белоярскавтотранс» в размере 1936,3 тыс.руб.</t>
  </si>
  <si>
    <t>Освоение средств планируется на июль – август 2015 года.</t>
  </si>
  <si>
    <t>Форма 85-К</t>
  </si>
  <si>
    <t>Банк данных автоматизированной системы «Сетевой город образование»</t>
  </si>
  <si>
    <t>Информация о фактической среднемесячной заработной плате работников образовательных организаций</t>
  </si>
  <si>
    <t>Отчеты учреждений об исполнении публичных обязательств</t>
  </si>
  <si>
    <t>Отчеты учреждений об исполнении муниципальных заданий за 1 квартал</t>
  </si>
  <si>
    <t>Паспорта материально-технической оснащенности учреждений</t>
  </si>
  <si>
    <t>Отчеты учреждений</t>
  </si>
  <si>
    <t>Приказы учреждений об открытии групп кратковременного пребывания</t>
  </si>
  <si>
    <t>Удостоверения о повышении квалификации</t>
  </si>
  <si>
    <t>Банк данных электронного мониторинга развития образования (КПМО)</t>
  </si>
  <si>
    <t>Банк данных электронного мониторинга развития образования (КПМО),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</si>
  <si>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</si>
  <si>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</si>
  <si>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Отчет учреждений за 1 квартал о выполнении муниципального задания</t>
  </si>
  <si>
    <t>Отчет учреждений</t>
  </si>
  <si>
    <t>План повышения   квалификации муниципальных служащих</t>
  </si>
  <si>
    <t>График прохождения диспансеризации</t>
  </si>
</sst>
</file>

<file path=xl/styles.xml><?xml version="1.0" encoding="utf-8"?>
<styleSheet xmlns="http://schemas.openxmlformats.org/spreadsheetml/2006/main">
  <numFmts count="6">
    <numFmt numFmtId="41" formatCode="_-* #,##0_р_._-;\-* #,##0_р_._-;_-* &quot;-&quot;_р_._-;_-@_-"/>
    <numFmt numFmtId="164" formatCode="_-* #,##0.0_р_._-;\-* #,##0.0_р_._-;_-* &quot;-&quot;?_р_._-;_-@_-"/>
    <numFmt numFmtId="165" formatCode="0.0"/>
    <numFmt numFmtId="166" formatCode="0.0%"/>
    <numFmt numFmtId="167" formatCode="#,##0_р_."/>
    <numFmt numFmtId="168" formatCode="#,##0.0_р_.;\-#,##0.0_р_."/>
  </numFmts>
  <fonts count="30">
    <font>
      <sz val="11"/>
      <color theme="1"/>
      <name val="Calibri"/>
      <family val="2"/>
      <charset val="204"/>
      <scheme val="minor"/>
    </font>
    <font>
      <sz val="11"/>
      <color theme="1"/>
      <name val="Times New Roman"/>
      <family val="1"/>
      <charset val="204"/>
    </font>
    <font>
      <b/>
      <sz val="11"/>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1"/>
      <name val="Times New Roman"/>
      <family val="1"/>
      <charset val="204"/>
    </font>
    <font>
      <sz val="11"/>
      <color rgb="FFFF0000"/>
      <name val="Times New Roman"/>
      <family val="1"/>
      <charset val="204"/>
    </font>
    <font>
      <b/>
      <sz val="10.5"/>
      <name val="Times New Roman"/>
      <family val="1"/>
      <charset val="204"/>
    </font>
    <font>
      <b/>
      <sz val="11"/>
      <name val="Times New Roman"/>
      <family val="1"/>
      <charset val="204"/>
    </font>
    <font>
      <sz val="10.5"/>
      <name val="Times New Roman"/>
      <family val="1"/>
      <charset val="204"/>
    </font>
    <font>
      <sz val="8"/>
      <name val="Times New Roman"/>
      <family val="1"/>
      <charset val="204"/>
    </font>
    <font>
      <sz val="11"/>
      <name val="Calibri"/>
      <family val="2"/>
      <charset val="204"/>
      <scheme val="minor"/>
    </font>
    <font>
      <b/>
      <sz val="12"/>
      <name val="Times New Roman"/>
      <family val="1"/>
      <charset val="204"/>
    </font>
    <font>
      <sz val="10"/>
      <name val="Arial"/>
      <family val="2"/>
      <charset val="204"/>
    </font>
    <font>
      <b/>
      <sz val="14"/>
      <name val="Times New Roman"/>
      <family val="1"/>
      <charset val="204"/>
    </font>
    <font>
      <sz val="11"/>
      <name val="Calibri"/>
      <family val="2"/>
      <charset val="204"/>
    </font>
    <font>
      <sz val="14"/>
      <name val="Times New Roman"/>
      <family val="1"/>
      <charset val="204"/>
    </font>
    <font>
      <sz val="12"/>
      <color theme="1"/>
      <name val="Times New Roman"/>
      <family val="1"/>
      <charset val="204"/>
    </font>
    <font>
      <b/>
      <u/>
      <sz val="10.5"/>
      <name val="Times New Roman"/>
      <family val="1"/>
      <charset val="204"/>
    </font>
    <font>
      <b/>
      <sz val="8"/>
      <name val="Times New Roman"/>
      <family val="1"/>
      <charset val="204"/>
    </font>
    <font>
      <sz val="11"/>
      <color theme="1"/>
      <name val="Calibri"/>
      <family val="2"/>
      <charset val="204"/>
      <scheme val="minor"/>
    </font>
    <font>
      <sz val="10.5"/>
      <color theme="1"/>
      <name val="Times New Roman"/>
      <family val="1"/>
      <charset val="204"/>
    </font>
    <font>
      <sz val="10.5"/>
      <color theme="1"/>
      <name val="Calibri"/>
      <family val="2"/>
      <charset val="204"/>
      <scheme val="minor"/>
    </font>
    <font>
      <sz val="10.5"/>
      <color rgb="FF000000"/>
      <name val="Times New Roman"/>
      <family val="1"/>
      <charset val="204"/>
    </font>
    <font>
      <vertAlign val="superscript"/>
      <sz val="10.5"/>
      <color theme="1"/>
      <name val="Times New Roman"/>
      <family val="1"/>
      <charset val="204"/>
    </font>
    <font>
      <b/>
      <sz val="10.5"/>
      <color indexed="8"/>
      <name val="Times New Roman"/>
      <family val="1"/>
      <charset val="204"/>
    </font>
    <font>
      <vertAlign val="superscript"/>
      <sz val="10.5"/>
      <color rgb="FF000000"/>
      <name val="Times New Roman"/>
      <family val="1"/>
      <charset val="204"/>
    </font>
    <font>
      <vertAlign val="superscript"/>
      <sz val="10.5"/>
      <name val="Times New Roman"/>
      <family val="1"/>
      <charset val="204"/>
    </font>
    <font>
      <vertAlign val="superscrip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6"/>
        <bgColor indexed="64"/>
      </patternFill>
    </fill>
    <fill>
      <patternFill patternType="solid">
        <fgColor theme="8" tint="0.59999389629810485"/>
        <bgColor indexed="64"/>
      </patternFill>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4" fillId="0" borderId="0">
      <alignment wrapText="1"/>
    </xf>
    <xf numFmtId="0" fontId="14" fillId="0" borderId="0"/>
    <xf numFmtId="9" fontId="21" fillId="0" borderId="0" applyFont="0" applyFill="0" applyBorder="0" applyAlignment="0" applyProtection="0"/>
  </cellStyleXfs>
  <cellXfs count="379">
    <xf numFmtId="0" fontId="0" fillId="0" borderId="0" xfId="0"/>
    <xf numFmtId="0" fontId="1" fillId="0" borderId="0" xfId="0" applyFont="1" applyAlignment="1">
      <alignment vertical="center"/>
    </xf>
    <xf numFmtId="0" fontId="2" fillId="0" borderId="0" xfId="0" applyFont="1" applyAlignment="1">
      <alignment vertical="center"/>
    </xf>
    <xf numFmtId="164" fontId="3"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5" borderId="0" xfId="0" applyFont="1" applyFill="1" applyAlignment="1">
      <alignment vertical="center"/>
    </xf>
    <xf numFmtId="164" fontId="4" fillId="5"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2" borderId="0" xfId="0" applyFont="1" applyFill="1" applyAlignment="1">
      <alignment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0" fontId="6" fillId="0" borderId="1" xfId="0" applyFont="1" applyBorder="1" applyAlignment="1" applyProtection="1">
      <alignment horizontal="left" vertical="top" wrapText="1"/>
      <protection locked="0"/>
    </xf>
    <xf numFmtId="0" fontId="1" fillId="0" borderId="0" xfId="0" applyFont="1" applyAlignment="1">
      <alignment horizontal="left" vertical="center"/>
    </xf>
    <xf numFmtId="16"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xf>
    <xf numFmtId="164" fontId="3" fillId="3" borderId="1" xfId="0" applyNumberFormat="1" applyFont="1" applyFill="1" applyBorder="1" applyAlignment="1">
      <alignment horizontal="center" vertical="center" wrapText="1"/>
    </xf>
    <xf numFmtId="164" fontId="3" fillId="0" borderId="1" xfId="0" applyNumberFormat="1" applyFont="1" applyBorder="1" applyAlignment="1">
      <alignment vertical="center" wrapText="1"/>
    </xf>
    <xf numFmtId="164" fontId="4" fillId="3" borderId="1" xfId="0" applyNumberFormat="1" applyFont="1" applyFill="1" applyBorder="1" applyAlignment="1">
      <alignment vertical="center" wrapText="1"/>
    </xf>
    <xf numFmtId="164" fontId="4" fillId="0" borderId="1" xfId="0" applyNumberFormat="1" applyFont="1" applyBorder="1" applyAlignment="1">
      <alignment horizontal="center" vertical="center" wrapText="1"/>
    </xf>
    <xf numFmtId="0" fontId="3" fillId="0" borderId="1" xfId="0" applyFont="1" applyBorder="1" applyAlignment="1">
      <alignment vertical="top" wrapText="1"/>
    </xf>
    <xf numFmtId="164" fontId="8" fillId="5" borderId="1" xfId="0" applyNumberFormat="1" applyFont="1" applyFill="1" applyBorder="1" applyAlignment="1">
      <alignment vertical="center" wrapText="1"/>
    </xf>
    <xf numFmtId="0" fontId="5" fillId="0" borderId="1" xfId="0" applyFont="1" applyBorder="1" applyAlignment="1">
      <alignment horizontal="center" vertical="top" wrapText="1"/>
    </xf>
    <xf numFmtId="0" fontId="9" fillId="5" borderId="1" xfId="0" applyFont="1" applyFill="1" applyBorder="1" applyAlignment="1">
      <alignment horizontal="center" vertical="center"/>
    </xf>
    <xf numFmtId="0" fontId="8" fillId="5" borderId="1" xfId="0" applyFont="1" applyFill="1" applyBorder="1" applyAlignment="1">
      <alignment vertical="center" wrapText="1"/>
    </xf>
    <xf numFmtId="164" fontId="4" fillId="5" borderId="1" xfId="0" applyNumberFormat="1" applyFont="1" applyFill="1" applyBorder="1" applyAlignment="1">
      <alignment horizontal="center" vertical="center"/>
    </xf>
    <xf numFmtId="164" fontId="4" fillId="5" borderId="1" xfId="0" applyNumberFormat="1" applyFont="1" applyFill="1" applyBorder="1" applyAlignment="1">
      <alignment vertical="center"/>
    </xf>
    <xf numFmtId="16" fontId="5" fillId="2" borderId="1" xfId="0" applyNumberFormat="1" applyFont="1" applyFill="1" applyBorder="1" applyAlignment="1">
      <alignment vertical="top" wrapText="1"/>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vertical="center"/>
    </xf>
    <xf numFmtId="0" fontId="3" fillId="2" borderId="1" xfId="0" applyFont="1" applyFill="1" applyBorder="1" applyAlignment="1">
      <alignment horizontal="justify" vertical="top" wrapText="1"/>
    </xf>
    <xf numFmtId="0" fontId="6" fillId="0" borderId="1" xfId="0" applyFont="1" applyFill="1" applyBorder="1" applyAlignment="1">
      <alignment horizontal="left" vertical="center" wrapText="1"/>
    </xf>
    <xf numFmtId="16" fontId="3" fillId="0" borderId="1" xfId="0" applyNumberFormat="1" applyFont="1" applyBorder="1" applyAlignment="1">
      <alignment vertical="top" wrapText="1"/>
    </xf>
    <xf numFmtId="0" fontId="6" fillId="2" borderId="1" xfId="0" applyFont="1" applyFill="1" applyBorder="1" applyAlignment="1">
      <alignment vertical="center" wrapText="1"/>
    </xf>
    <xf numFmtId="0" fontId="6" fillId="2" borderId="0" xfId="0" applyFont="1" applyFill="1" applyAlignment="1">
      <alignment vertical="center"/>
    </xf>
    <xf numFmtId="0" fontId="6" fillId="5" borderId="1" xfId="0" applyFont="1" applyFill="1" applyBorder="1" applyAlignment="1">
      <alignment vertical="center" wrapText="1"/>
    </xf>
    <xf numFmtId="0" fontId="9" fillId="5" borderId="0" xfId="0" applyFont="1" applyFill="1" applyAlignment="1">
      <alignment vertical="center"/>
    </xf>
    <xf numFmtId="0" fontId="6" fillId="0" borderId="1" xfId="0" applyFont="1" applyFill="1" applyBorder="1" applyAlignment="1">
      <alignment horizontal="center" vertical="center"/>
    </xf>
    <xf numFmtId="0" fontId="10"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Alignment="1">
      <alignment vertical="center"/>
    </xf>
    <xf numFmtId="16" fontId="6" fillId="0" borderId="1" xfId="0" applyNumberFormat="1" applyFont="1" applyBorder="1" applyAlignment="1">
      <alignment vertical="top" wrapText="1"/>
    </xf>
    <xf numFmtId="0" fontId="6" fillId="0" borderId="1" xfId="0" applyFont="1" applyBorder="1" applyAlignment="1">
      <alignment vertical="top" wrapText="1"/>
    </xf>
    <xf numFmtId="0" fontId="6" fillId="2" borderId="1" xfId="0" applyFont="1" applyFill="1" applyBorder="1" applyAlignment="1">
      <alignment horizontal="center" vertical="center"/>
    </xf>
    <xf numFmtId="0" fontId="10" fillId="2" borderId="1" xfId="0" applyFont="1" applyFill="1" applyBorder="1" applyAlignment="1">
      <alignment vertical="center" wrapText="1"/>
    </xf>
    <xf numFmtId="16" fontId="5" fillId="2" borderId="1" xfId="0" applyNumberFormat="1" applyFont="1" applyFill="1" applyBorder="1" applyAlignment="1">
      <alignment horizontal="center" vertical="top" wrapText="1"/>
    </xf>
    <xf numFmtId="16" fontId="10" fillId="2" borderId="1" xfId="0" applyNumberFormat="1" applyFont="1" applyFill="1" applyBorder="1" applyAlignment="1">
      <alignment vertical="top" wrapText="1"/>
    </xf>
    <xf numFmtId="0" fontId="10" fillId="2" borderId="1" xfId="0" applyFont="1" applyFill="1" applyBorder="1" applyAlignment="1">
      <alignment vertical="top" wrapText="1"/>
    </xf>
    <xf numFmtId="164" fontId="8"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10" fillId="2" borderId="1" xfId="0" applyNumberFormat="1" applyFont="1" applyFill="1" applyBorder="1" applyAlignment="1">
      <alignment vertical="center" wrapText="1"/>
    </xf>
    <xf numFmtId="0" fontId="3" fillId="0" borderId="1" xfId="0" applyFont="1" applyFill="1" applyBorder="1" applyAlignment="1">
      <alignment horizontal="center" vertical="center"/>
    </xf>
    <xf numFmtId="164" fontId="10" fillId="0" borderId="1" xfId="0" applyNumberFormat="1" applyFont="1" applyFill="1" applyBorder="1" applyAlignment="1">
      <alignment vertical="center" wrapText="1"/>
    </xf>
    <xf numFmtId="0" fontId="7" fillId="2" borderId="0" xfId="0" applyFont="1" applyFill="1" applyAlignment="1">
      <alignment vertical="center"/>
    </xf>
    <xf numFmtId="0" fontId="7" fillId="0" borderId="0" xfId="0" applyFont="1" applyFill="1" applyAlignment="1">
      <alignment vertical="center"/>
    </xf>
    <xf numFmtId="0" fontId="3" fillId="5" borderId="1" xfId="0" applyFont="1" applyFill="1" applyBorder="1" applyAlignment="1">
      <alignment horizontal="center" vertical="center"/>
    </xf>
    <xf numFmtId="0" fontId="6" fillId="5" borderId="0" xfId="0" applyFont="1" applyFill="1" applyAlignment="1">
      <alignment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Alignment="1">
      <alignment vertical="center"/>
    </xf>
    <xf numFmtId="0" fontId="4" fillId="2" borderId="1" xfId="0" applyFont="1" applyFill="1" applyBorder="1" applyAlignment="1">
      <alignment vertical="top" wrapText="1"/>
    </xf>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5" fillId="2" borderId="1" xfId="0" applyFont="1" applyFill="1" applyBorder="1" applyAlignment="1">
      <alignment horizontal="center" vertical="top" wrapText="1"/>
    </xf>
    <xf numFmtId="0" fontId="6" fillId="0" borderId="1" xfId="0" applyFont="1" applyBorder="1" applyAlignment="1">
      <alignment horizontal="left" vertical="center" wrapText="1" indent="2"/>
    </xf>
    <xf numFmtId="0" fontId="6" fillId="0" borderId="1" xfId="0" applyFont="1" applyBorder="1" applyAlignment="1" applyProtection="1">
      <alignment horizontal="left" vertical="top" wrapText="1" indent="2"/>
      <protection locked="0"/>
    </xf>
    <xf numFmtId="0" fontId="5" fillId="2" borderId="1" xfId="0" applyNumberFormat="1" applyFont="1" applyFill="1" applyBorder="1" applyAlignment="1" applyProtection="1">
      <alignment vertical="center"/>
    </xf>
    <xf numFmtId="164" fontId="3"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64" fontId="3"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vertical="top" wrapText="1"/>
    </xf>
    <xf numFmtId="0" fontId="12" fillId="2" borderId="1" xfId="0" applyFont="1" applyFill="1" applyBorder="1" applyAlignment="1">
      <alignment wrapText="1"/>
    </xf>
    <xf numFmtId="0" fontId="12" fillId="2" borderId="0" xfId="0" applyFont="1" applyFill="1"/>
    <xf numFmtId="164" fontId="6" fillId="0" borderId="1" xfId="0" applyNumberFormat="1" applyFont="1" applyBorder="1" applyAlignment="1">
      <alignment horizontal="center" vertical="center" wrapText="1"/>
    </xf>
    <xf numFmtId="0" fontId="5" fillId="2" borderId="1" xfId="0" applyFont="1" applyFill="1" applyBorder="1" applyAlignment="1">
      <alignment vertical="top" wrapText="1"/>
    </xf>
    <xf numFmtId="0" fontId="5" fillId="0" borderId="1" xfId="0" applyFont="1" applyFill="1" applyBorder="1" applyAlignment="1">
      <alignment vertical="top" wrapText="1"/>
    </xf>
    <xf numFmtId="0" fontId="4" fillId="0" borderId="1" xfId="0" applyFont="1" applyFill="1" applyBorder="1" applyAlignment="1">
      <alignment horizontal="center" vertical="center" wrapText="1"/>
    </xf>
    <xf numFmtId="16" fontId="5" fillId="0" borderId="1" xfId="0" applyNumberFormat="1" applyFont="1" applyBorder="1" applyAlignment="1">
      <alignment horizontal="center" vertical="top" wrapText="1"/>
    </xf>
    <xf numFmtId="0" fontId="10" fillId="0" borderId="1" xfId="0" applyFont="1" applyBorder="1" applyAlignment="1">
      <alignment vertical="top" wrapText="1"/>
    </xf>
    <xf numFmtId="164" fontId="10" fillId="0" borderId="1" xfId="0" applyNumberFormat="1" applyFont="1" applyBorder="1" applyAlignment="1">
      <alignment horizontal="center" vertical="center" wrapText="1"/>
    </xf>
    <xf numFmtId="0" fontId="3" fillId="0" borderId="1" xfId="0" applyFont="1" applyBorder="1" applyAlignment="1">
      <alignment horizontal="left" vertical="top" wrapText="1" indent="2"/>
    </xf>
    <xf numFmtId="0" fontId="3" fillId="0" borderId="1" xfId="0" applyFont="1" applyBorder="1" applyAlignment="1">
      <alignment horizontal="left" vertical="top" wrapText="1" indent="3"/>
    </xf>
    <xf numFmtId="0" fontId="3" fillId="0" borderId="1" xfId="0" applyFont="1" applyBorder="1" applyAlignment="1">
      <alignment horizontal="left" vertical="top" wrapText="1" indent="4"/>
    </xf>
    <xf numFmtId="0" fontId="3" fillId="0" borderId="1" xfId="0" applyFont="1" applyBorder="1" applyAlignment="1">
      <alignment horizontal="left" vertical="top" wrapText="1"/>
    </xf>
    <xf numFmtId="164" fontId="6" fillId="0" borderId="1" xfId="0" applyNumberFormat="1" applyFont="1" applyBorder="1" applyAlignment="1">
      <alignment vertical="center" wrapText="1"/>
    </xf>
    <xf numFmtId="0" fontId="3" fillId="3" borderId="1" xfId="0" applyFont="1" applyFill="1" applyBorder="1" applyAlignment="1">
      <alignment vertical="top" wrapText="1"/>
    </xf>
    <xf numFmtId="164" fontId="4" fillId="0" borderId="1" xfId="0" applyNumberFormat="1" applyFont="1" applyFill="1" applyBorder="1" applyAlignment="1">
      <alignment vertical="center" wrapText="1"/>
    </xf>
    <xf numFmtId="0" fontId="3" fillId="0" borderId="1" xfId="0" applyFont="1" applyBorder="1" applyAlignment="1">
      <alignment horizontal="justify" vertical="top" wrapText="1"/>
    </xf>
    <xf numFmtId="0" fontId="4" fillId="0" borderId="1" xfId="0" applyFont="1" applyBorder="1" applyAlignment="1">
      <alignment vertical="top" wrapText="1"/>
    </xf>
    <xf numFmtId="0" fontId="9" fillId="0" borderId="0" xfId="0" applyFont="1" applyAlignment="1">
      <alignment vertical="center"/>
    </xf>
    <xf numFmtId="0" fontId="4" fillId="0" borderId="1" xfId="0" applyFont="1" applyBorder="1" applyAlignment="1">
      <alignment horizontal="center" vertical="center"/>
    </xf>
    <xf numFmtId="16" fontId="5" fillId="0" borderId="1" xfId="0" applyNumberFormat="1" applyFont="1" applyBorder="1" applyAlignment="1">
      <alignment vertical="top" wrapText="1"/>
    </xf>
    <xf numFmtId="164" fontId="3" fillId="0"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wrapText="1"/>
    </xf>
    <xf numFmtId="164" fontId="4" fillId="5" borderId="1" xfId="0" applyNumberFormat="1" applyFont="1" applyFill="1" applyBorder="1" applyAlignment="1">
      <alignment vertical="center" wrapText="1"/>
    </xf>
    <xf numFmtId="0" fontId="12" fillId="0" borderId="0" xfId="0" applyFont="1"/>
    <xf numFmtId="0" fontId="4" fillId="0" borderId="1" xfId="0" applyFont="1" applyBorder="1" applyAlignment="1">
      <alignment vertical="center" wrapText="1"/>
    </xf>
    <xf numFmtId="0" fontId="13" fillId="0" borderId="1" xfId="0" applyFont="1" applyBorder="1" applyAlignment="1">
      <alignment vertical="top" wrapText="1"/>
    </xf>
    <xf numFmtId="0" fontId="13" fillId="0" borderId="1" xfId="0" applyFont="1" applyBorder="1" applyAlignment="1">
      <alignment wrapText="1"/>
    </xf>
    <xf numFmtId="0" fontId="4" fillId="3" borderId="1" xfId="0" applyFont="1" applyFill="1" applyBorder="1" applyAlignment="1">
      <alignment vertical="top" wrapText="1"/>
    </xf>
    <xf numFmtId="0" fontId="13" fillId="3"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4" fillId="0" borderId="1" xfId="0" applyFont="1" applyFill="1" applyBorder="1" applyAlignment="1">
      <alignment vertical="top" wrapText="1"/>
    </xf>
    <xf numFmtId="0" fontId="3" fillId="0" borderId="1" xfId="0" applyFont="1" applyFill="1" applyBorder="1" applyAlignment="1">
      <alignment vertical="top"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8" fillId="6" borderId="1" xfId="0" applyFont="1" applyFill="1" applyBorder="1" applyAlignment="1">
      <alignment vertical="top" wrapText="1"/>
    </xf>
    <xf numFmtId="0" fontId="13" fillId="0" borderId="5" xfId="0" applyFont="1" applyFill="1" applyBorder="1" applyAlignment="1">
      <alignment horizontal="left" vertical="center" wrapText="1"/>
    </xf>
    <xf numFmtId="0" fontId="3" fillId="6" borderId="1" xfId="0" applyFont="1" applyFill="1" applyBorder="1" applyAlignment="1">
      <alignment vertical="top" wrapText="1"/>
    </xf>
    <xf numFmtId="0" fontId="13" fillId="6" borderId="5" xfId="0" applyFont="1" applyFill="1" applyBorder="1" applyAlignment="1">
      <alignment horizontal="left" vertical="center" wrapText="1"/>
    </xf>
    <xf numFmtId="164" fontId="3" fillId="6"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6" fillId="6" borderId="0" xfId="0" applyFont="1" applyFill="1" applyAlignment="1">
      <alignment vertical="center"/>
    </xf>
    <xf numFmtId="164" fontId="4" fillId="6" borderId="1" xfId="0" applyNumberFormat="1" applyFont="1" applyFill="1" applyBorder="1" applyAlignment="1">
      <alignment horizontal="center" vertical="center"/>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vertical="top" wrapText="1"/>
    </xf>
    <xf numFmtId="0" fontId="3" fillId="6" borderId="1" xfId="0" applyFont="1" applyFill="1" applyBorder="1" applyAlignment="1">
      <alignment horizontal="justify" vertical="top" wrapText="1"/>
    </xf>
    <xf numFmtId="0" fontId="6" fillId="2" borderId="5" xfId="0" applyFont="1" applyFill="1" applyBorder="1" applyAlignment="1">
      <alignment horizontal="left" vertical="center" wrapText="1"/>
    </xf>
    <xf numFmtId="164" fontId="6" fillId="6" borderId="1" xfId="0" applyNumberFormat="1" applyFont="1" applyFill="1" applyBorder="1" applyAlignment="1">
      <alignment horizontal="right" vertical="center" wrapText="1"/>
    </xf>
    <xf numFmtId="0" fontId="6" fillId="0" borderId="0" xfId="0" applyFont="1" applyAlignment="1">
      <alignment horizontal="center" vertical="center"/>
    </xf>
    <xf numFmtId="164" fontId="6" fillId="0" borderId="0" xfId="0" applyNumberFormat="1" applyFont="1" applyAlignment="1">
      <alignment vertical="center"/>
    </xf>
    <xf numFmtId="0" fontId="6" fillId="0" borderId="0" xfId="0" applyFont="1" applyAlignment="1">
      <alignment vertical="center" wrapText="1"/>
    </xf>
    <xf numFmtId="0" fontId="10" fillId="0" borderId="1" xfId="0" applyFont="1" applyBorder="1" applyAlignment="1">
      <alignment horizontal="center" vertical="center" wrapText="1"/>
    </xf>
    <xf numFmtId="164" fontId="6" fillId="2" borderId="1" xfId="0" applyNumberFormat="1" applyFont="1" applyFill="1" applyBorder="1" applyAlignment="1">
      <alignment horizontal="center" vertical="center"/>
    </xf>
    <xf numFmtId="164" fontId="6" fillId="0" borderId="1" xfId="0" applyNumberFormat="1" applyFont="1" applyBorder="1" applyAlignment="1">
      <alignment vertical="center"/>
    </xf>
    <xf numFmtId="0" fontId="5" fillId="2" borderId="0" xfId="0" applyFont="1" applyFill="1" applyAlignment="1">
      <alignment vertical="center"/>
    </xf>
    <xf numFmtId="0" fontId="6" fillId="2" borderId="5" xfId="0" applyFont="1" applyFill="1" applyBorder="1" applyAlignment="1">
      <alignment horizontal="right" vertical="center" wrapText="1"/>
    </xf>
    <xf numFmtId="0" fontId="6" fillId="2" borderId="2" xfId="0" applyFont="1" applyFill="1" applyBorder="1" applyAlignment="1">
      <alignment vertical="center" wrapText="1"/>
    </xf>
    <xf numFmtId="164" fontId="6" fillId="2" borderId="2" xfId="0" applyNumberFormat="1" applyFont="1" applyFill="1" applyBorder="1" applyAlignment="1">
      <alignment vertical="center" wrapText="1"/>
    </xf>
    <xf numFmtId="0" fontId="6" fillId="0" borderId="2" xfId="0" applyFont="1" applyFill="1" applyBorder="1" applyAlignment="1">
      <alignment vertical="center" wrapText="1"/>
    </xf>
    <xf numFmtId="0" fontId="9" fillId="6"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0" xfId="0" applyFont="1" applyAlignment="1">
      <alignment vertical="top"/>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wrapText="1"/>
    </xf>
    <xf numFmtId="164" fontId="3" fillId="0" borderId="1" xfId="0" applyNumberFormat="1" applyFont="1" applyBorder="1" applyAlignment="1">
      <alignment horizontal="right" vertical="center"/>
    </xf>
    <xf numFmtId="164" fontId="3" fillId="5" borderId="1" xfId="0" applyNumberFormat="1" applyFont="1" applyFill="1" applyBorder="1" applyAlignment="1">
      <alignment horizontal="center" vertical="center" wrapText="1"/>
    </xf>
    <xf numFmtId="16" fontId="13" fillId="0" borderId="1" xfId="0" applyNumberFormat="1" applyFont="1" applyBorder="1" applyAlignment="1">
      <alignment horizontal="center" vertical="top" wrapText="1"/>
    </xf>
    <xf numFmtId="164" fontId="4" fillId="0" borderId="1" xfId="0" applyNumberFormat="1" applyFont="1" applyBorder="1" applyAlignment="1">
      <alignment horizontal="center" vertical="center"/>
    </xf>
    <xf numFmtId="16" fontId="13" fillId="6" borderId="1" xfId="0" applyNumberFormat="1" applyFont="1" applyFill="1" applyBorder="1" applyAlignment="1">
      <alignment vertical="top" wrapText="1"/>
    </xf>
    <xf numFmtId="0" fontId="9" fillId="2" borderId="0" xfId="0" applyFont="1" applyFill="1" applyAlignment="1">
      <alignment vertical="center"/>
    </xf>
    <xf numFmtId="164" fontId="4" fillId="6" borderId="1" xfId="0" applyNumberFormat="1" applyFont="1" applyFill="1" applyBorder="1" applyAlignment="1">
      <alignment vertical="center" wrapText="1"/>
    </xf>
    <xf numFmtId="0" fontId="4" fillId="0" borderId="1" xfId="0" applyFont="1" applyBorder="1" applyAlignment="1">
      <alignment horizontal="left" vertical="top" wrapText="1"/>
    </xf>
    <xf numFmtId="49" fontId="9" fillId="0" borderId="5" xfId="0" applyNumberFormat="1" applyFont="1" applyFill="1" applyBorder="1" applyAlignment="1">
      <alignment vertical="center" wrapText="1"/>
    </xf>
    <xf numFmtId="0" fontId="3" fillId="4" borderId="1" xfId="0" applyFont="1" applyFill="1" applyBorder="1" applyAlignment="1">
      <alignment vertical="top" wrapText="1"/>
    </xf>
    <xf numFmtId="0" fontId="3" fillId="0" borderId="1" xfId="0" applyNumberFormat="1" applyFont="1" applyFill="1" applyBorder="1" applyAlignment="1" applyProtection="1">
      <alignment horizontal="left" vertical="top" wrapText="1"/>
    </xf>
    <xf numFmtId="164" fontId="6" fillId="2" borderId="5" xfId="0" applyNumberFormat="1" applyFont="1" applyFill="1" applyBorder="1" applyAlignment="1">
      <alignment horizontal="right" vertical="center" wrapText="1"/>
    </xf>
    <xf numFmtId="164" fontId="8" fillId="0" borderId="1" xfId="0"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64" fontId="8" fillId="5" borderId="1" xfId="0" applyNumberFormat="1" applyFont="1" applyFill="1" applyBorder="1" applyAlignment="1">
      <alignment horizontal="right" vertical="center" wrapText="1"/>
    </xf>
    <xf numFmtId="164" fontId="8" fillId="6" borderId="1" xfId="0" applyNumberFormat="1" applyFont="1" applyFill="1" applyBorder="1" applyAlignment="1">
      <alignment horizontal="right" vertical="center" wrapText="1"/>
    </xf>
    <xf numFmtId="164" fontId="8" fillId="2" borderId="1" xfId="0" applyNumberFormat="1" applyFont="1" applyFill="1" applyBorder="1" applyAlignment="1">
      <alignment horizontal="right" vertical="center" wrapText="1"/>
    </xf>
    <xf numFmtId="0" fontId="3" fillId="4" borderId="1" xfId="0" applyFont="1" applyFill="1" applyBorder="1" applyAlignment="1">
      <alignment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 fontId="4" fillId="0" borderId="1" xfId="0" applyNumberFormat="1" applyFont="1" applyBorder="1" applyAlignment="1">
      <alignment vertical="center" wrapText="1"/>
    </xf>
    <xf numFmtId="16" fontId="4" fillId="0" borderId="1" xfId="0" applyNumberFormat="1" applyFont="1" applyBorder="1" applyAlignment="1">
      <alignment horizontal="center" vertical="center" wrapText="1"/>
    </xf>
    <xf numFmtId="16" fontId="13" fillId="0" borderId="1" xfId="0" applyNumberFormat="1" applyFont="1" applyBorder="1" applyAlignment="1">
      <alignment vertical="top" wrapText="1"/>
    </xf>
    <xf numFmtId="0" fontId="13" fillId="0" borderId="1" xfId="0" applyFont="1" applyBorder="1" applyAlignment="1">
      <alignment horizontal="center" vertical="top" wrapText="1"/>
    </xf>
    <xf numFmtId="0" fontId="13" fillId="0" borderId="1" xfId="0" applyFont="1" applyBorder="1" applyAlignment="1">
      <alignment horizontal="right" vertical="top" wrapText="1"/>
    </xf>
    <xf numFmtId="16" fontId="9" fillId="0" borderId="1" xfId="0" applyNumberFormat="1" applyFont="1" applyBorder="1" applyAlignment="1">
      <alignment vertical="top" wrapText="1"/>
    </xf>
    <xf numFmtId="16" fontId="9" fillId="0" borderId="1" xfId="0" applyNumberFormat="1" applyFont="1" applyBorder="1" applyAlignment="1">
      <alignment horizontal="center" vertical="top" wrapText="1"/>
    </xf>
    <xf numFmtId="16" fontId="8" fillId="0" borderId="1" xfId="0" applyNumberFormat="1" applyFont="1" applyBorder="1" applyAlignment="1">
      <alignment vertical="top" wrapText="1"/>
    </xf>
    <xf numFmtId="14" fontId="8" fillId="0" borderId="1" xfId="0" applyNumberFormat="1" applyFont="1" applyBorder="1" applyAlignment="1">
      <alignment vertical="top" wrapText="1"/>
    </xf>
    <xf numFmtId="0" fontId="8" fillId="0" borderId="1" xfId="0" applyFont="1" applyBorder="1" applyAlignment="1">
      <alignment vertical="top" wrapText="1"/>
    </xf>
    <xf numFmtId="14"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 fontId="4" fillId="0" borderId="1" xfId="0" applyNumberFormat="1" applyFont="1" applyBorder="1" applyAlignment="1">
      <alignment vertical="top" wrapText="1"/>
    </xf>
    <xf numFmtId="0" fontId="20" fillId="0" borderId="1" xfId="0" applyFont="1" applyBorder="1" applyAlignment="1">
      <alignment vertical="center" wrapText="1"/>
    </xf>
    <xf numFmtId="16" fontId="20" fillId="0" borderId="1" xfId="0" applyNumberFormat="1" applyFont="1" applyBorder="1" applyAlignment="1">
      <alignment horizontal="center" vertical="center"/>
    </xf>
    <xf numFmtId="16"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right" vertical="top" wrapText="1"/>
    </xf>
    <xf numFmtId="0" fontId="4" fillId="4" borderId="1" xfId="0" applyFont="1" applyFill="1" applyBorder="1" applyAlignment="1">
      <alignment wrapText="1"/>
    </xf>
    <xf numFmtId="0" fontId="4" fillId="4" borderId="1" xfId="0" applyFont="1" applyFill="1" applyBorder="1" applyAlignment="1">
      <alignment horizontal="center" wrapText="1"/>
    </xf>
    <xf numFmtId="0" fontId="13" fillId="0" borderId="1" xfId="0" applyNumberFormat="1" applyFont="1" applyFill="1" applyBorder="1" applyAlignment="1" applyProtection="1">
      <alignment vertical="center"/>
    </xf>
    <xf numFmtId="0"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vertical="top"/>
    </xf>
    <xf numFmtId="0" fontId="4" fillId="0" borderId="1" xfId="0" applyFont="1" applyBorder="1" applyAlignment="1">
      <alignment vertical="top"/>
    </xf>
    <xf numFmtId="164" fontId="8" fillId="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wrapText="1"/>
    </xf>
    <xf numFmtId="0" fontId="9" fillId="6" borderId="0" xfId="0" applyFont="1" applyFill="1" applyAlignment="1">
      <alignment vertical="center"/>
    </xf>
    <xf numFmtId="0" fontId="10" fillId="0" borderId="2" xfId="0" applyFont="1" applyBorder="1" applyAlignment="1">
      <alignment horizontal="center" vertical="center" wrapText="1"/>
    </xf>
    <xf numFmtId="164" fontId="6" fillId="0" borderId="1" xfId="0" applyNumberFormat="1" applyFont="1" applyBorder="1" applyAlignment="1">
      <alignment horizontal="right" vertical="center" wrapText="1" indent="2"/>
    </xf>
    <xf numFmtId="164" fontId="4" fillId="3" borderId="1" xfId="0" applyNumberFormat="1" applyFont="1" applyFill="1" applyBorder="1" applyAlignment="1">
      <alignment horizontal="center" vertical="center" wrapText="1"/>
    </xf>
    <xf numFmtId="0" fontId="6" fillId="5" borderId="5" xfId="0" applyFont="1" applyFill="1" applyBorder="1" applyAlignment="1">
      <alignment vertical="center" wrapText="1"/>
    </xf>
    <xf numFmtId="0" fontId="6" fillId="0" borderId="5" xfId="0" applyFont="1" applyBorder="1" applyAlignment="1">
      <alignment vertical="center" wrapText="1"/>
    </xf>
    <xf numFmtId="0" fontId="6" fillId="6" borderId="5" xfId="0" applyFont="1" applyFill="1" applyBorder="1" applyAlignment="1">
      <alignment vertical="center" wrapText="1"/>
    </xf>
    <xf numFmtId="0" fontId="3" fillId="0" borderId="12" xfId="0" applyFont="1" applyBorder="1" applyAlignment="1">
      <alignment vertical="center" wrapText="1"/>
    </xf>
    <xf numFmtId="0" fontId="1" fillId="0" borderId="5" xfId="0" applyFont="1" applyFill="1" applyBorder="1" applyAlignment="1">
      <alignment vertical="center" wrapText="1"/>
    </xf>
    <xf numFmtId="0" fontId="6" fillId="0" borderId="5" xfId="0" applyFont="1" applyBorder="1" applyAlignment="1">
      <alignment vertical="top" wrapText="1"/>
    </xf>
    <xf numFmtId="0" fontId="1" fillId="6" borderId="5" xfId="0" applyFont="1" applyFill="1" applyBorder="1" applyAlignment="1">
      <alignment horizontal="left" vertical="center" wrapText="1"/>
    </xf>
    <xf numFmtId="0" fontId="9" fillId="0" borderId="5" xfId="0" applyFont="1" applyBorder="1" applyAlignment="1">
      <alignment vertical="center" wrapText="1"/>
    </xf>
    <xf numFmtId="0" fontId="5" fillId="0" borderId="5" xfId="0" applyFont="1" applyBorder="1" applyAlignment="1">
      <alignment vertical="center" wrapText="1"/>
    </xf>
    <xf numFmtId="0" fontId="18" fillId="0" borderId="5" xfId="0" applyFont="1" applyBorder="1" applyAlignment="1">
      <alignment horizontal="left" vertical="center" wrapText="1" shrinkToFit="1"/>
    </xf>
    <xf numFmtId="0" fontId="5" fillId="0" borderId="8" xfId="0" applyFont="1" applyBorder="1" applyAlignment="1">
      <alignment horizontal="left" vertical="center" wrapText="1"/>
    </xf>
    <xf numFmtId="0" fontId="5" fillId="0" borderId="8" xfId="0" applyNumberFormat="1" applyFont="1" applyBorder="1" applyAlignment="1">
      <alignment horizontal="left" vertical="center" wrapText="1"/>
    </xf>
    <xf numFmtId="0" fontId="18" fillId="0" borderId="5" xfId="0" applyFont="1" applyFill="1" applyBorder="1" applyAlignment="1">
      <alignment vertical="center" wrapText="1"/>
    </xf>
    <xf numFmtId="0" fontId="3" fillId="6" borderId="5" xfId="0" applyFont="1" applyFill="1" applyBorder="1" applyAlignment="1">
      <alignment vertical="center" wrapText="1"/>
    </xf>
    <xf numFmtId="165" fontId="6" fillId="0" borderId="0" xfId="0" applyNumberFormat="1" applyFont="1" applyAlignment="1">
      <alignment horizontal="center" vertical="center"/>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6" fillId="5" borderId="8" xfId="0" applyFont="1" applyFill="1" applyBorder="1" applyAlignment="1">
      <alignment horizontal="left" vertical="center" wrapText="1"/>
    </xf>
    <xf numFmtId="164" fontId="8" fillId="5" borderId="5"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4" fillId="3" borderId="4" xfId="0" applyNumberFormat="1" applyFont="1" applyFill="1" applyBorder="1" applyAlignment="1">
      <alignment horizontal="center" vertical="center" wrapText="1"/>
    </xf>
    <xf numFmtId="0" fontId="6" fillId="0" borderId="8" xfId="0" applyFont="1" applyBorder="1" applyAlignment="1">
      <alignment vertical="center" wrapText="1"/>
    </xf>
    <xf numFmtId="0" fontId="22" fillId="0" borderId="1" xfId="0" applyFont="1" applyBorder="1" applyAlignment="1">
      <alignment horizontal="center" vertical="center" wrapText="1" shrinkToFit="1"/>
    </xf>
    <xf numFmtId="0" fontId="15" fillId="0" borderId="0" xfId="0" applyFont="1" applyAlignment="1">
      <alignment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0" fillId="0" borderId="0" xfId="0" applyFont="1"/>
    <xf numFmtId="0" fontId="8" fillId="8"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2" fillId="0" borderId="1" xfId="0" applyFont="1" applyBorder="1" applyAlignment="1">
      <alignment vertical="top" wrapText="1"/>
    </xf>
    <xf numFmtId="0" fontId="23" fillId="0" borderId="1" xfId="0" applyFont="1" applyBorder="1"/>
    <xf numFmtId="0" fontId="22" fillId="0" borderId="1" xfId="0" applyFont="1" applyBorder="1" applyAlignment="1">
      <alignment horizontal="center" vertical="center" wrapText="1"/>
    </xf>
    <xf numFmtId="0" fontId="22" fillId="0" borderId="1" xfId="0" applyFont="1" applyBorder="1" applyAlignment="1">
      <alignment vertical="center" wrapText="1"/>
    </xf>
    <xf numFmtId="166" fontId="22" fillId="0" borderId="1" xfId="3" applyNumberFormat="1" applyFont="1" applyBorder="1" applyAlignment="1">
      <alignment horizontal="center" vertical="center"/>
    </xf>
    <xf numFmtId="0" fontId="10" fillId="0" borderId="9" xfId="0" applyFont="1" applyBorder="1" applyAlignment="1">
      <alignment horizontal="center" vertical="center"/>
    </xf>
    <xf numFmtId="0" fontId="22" fillId="0" borderId="1" xfId="0" applyFont="1" applyBorder="1" applyAlignment="1">
      <alignment vertical="center" wrapText="1" shrinkToFit="1"/>
    </xf>
    <xf numFmtId="166" fontId="22" fillId="0" borderId="1" xfId="3" applyNumberFormat="1" applyFont="1" applyBorder="1" applyAlignment="1">
      <alignment horizontal="center" vertical="center" wrapText="1"/>
    </xf>
    <xf numFmtId="0" fontId="8" fillId="6" borderId="1" xfId="0" applyFont="1" applyFill="1" applyBorder="1" applyAlignment="1">
      <alignment horizontal="center" vertical="center"/>
    </xf>
    <xf numFmtId="0" fontId="0" fillId="6" borderId="0" xfId="0" applyFill="1"/>
    <xf numFmtId="0" fontId="0" fillId="6" borderId="0" xfId="0" applyFill="1" applyAlignment="1">
      <alignment vertical="center"/>
    </xf>
    <xf numFmtId="0" fontId="22" fillId="0" borderId="1" xfId="0" applyFont="1" applyBorder="1" applyAlignment="1">
      <alignment horizontal="center" vertical="center"/>
    </xf>
    <xf numFmtId="9" fontId="22" fillId="0" borderId="1" xfId="3"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1" xfId="0" applyFont="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vertical="center"/>
    </xf>
    <xf numFmtId="165" fontId="22" fillId="0" borderId="1" xfId="0" applyNumberFormat="1" applyFont="1" applyBorder="1" applyAlignment="1">
      <alignment horizontal="center" vertical="center"/>
    </xf>
    <xf numFmtId="0" fontId="3" fillId="0" borderId="1" xfId="0" applyFont="1" applyBorder="1" applyAlignment="1">
      <alignment vertical="center" wrapText="1"/>
    </xf>
    <xf numFmtId="9" fontId="22" fillId="0" borderId="1" xfId="3" applyFont="1" applyBorder="1" applyAlignment="1">
      <alignment horizontal="center" vertical="center"/>
    </xf>
    <xf numFmtId="0" fontId="22" fillId="0" borderId="8" xfId="0" applyFont="1" applyBorder="1" applyAlignment="1">
      <alignment horizontal="center"/>
    </xf>
    <xf numFmtId="0" fontId="22" fillId="0" borderId="1"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9" fontId="22" fillId="0" borderId="1" xfId="3" applyNumberFormat="1" applyFont="1" applyBorder="1" applyAlignment="1">
      <alignment horizontal="center" vertical="center"/>
    </xf>
    <xf numFmtId="0" fontId="6" fillId="5" borderId="2" xfId="0" applyFont="1" applyFill="1" applyBorder="1" applyAlignment="1">
      <alignment vertical="center" wrapText="1"/>
    </xf>
    <xf numFmtId="0" fontId="6" fillId="0" borderId="1" xfId="0" applyFont="1" applyBorder="1" applyAlignment="1">
      <alignment vertical="center"/>
    </xf>
    <xf numFmtId="165" fontId="6" fillId="2" borderId="2" xfId="0" applyNumberFormat="1" applyFont="1" applyFill="1" applyBorder="1" applyAlignment="1">
      <alignment vertical="center" wrapText="1"/>
    </xf>
    <xf numFmtId="165" fontId="6" fillId="6" borderId="2" xfId="0" applyNumberFormat="1" applyFont="1" applyFill="1" applyBorder="1" applyAlignment="1">
      <alignment horizontal="right" vertical="center" wrapText="1"/>
    </xf>
    <xf numFmtId="0" fontId="22" fillId="0" borderId="1" xfId="0" applyFont="1" applyBorder="1" applyAlignment="1">
      <alignment horizontal="left" vertical="center" wrapText="1" shrinkToFit="1"/>
    </xf>
    <xf numFmtId="41" fontId="22" fillId="0" borderId="1" xfId="0" applyNumberFormat="1" applyFont="1" applyBorder="1" applyAlignment="1">
      <alignment horizontal="center" vertical="center"/>
    </xf>
    <xf numFmtId="0" fontId="22" fillId="0" borderId="1" xfId="0" applyFont="1" applyBorder="1" applyAlignment="1">
      <alignment horizontal="left" vertical="top" wrapText="1"/>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wrapText="1" shrinkToFi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6" borderId="1" xfId="0" applyFont="1" applyFill="1" applyBorder="1" applyAlignment="1">
      <alignment vertical="center" wrapText="1"/>
    </xf>
    <xf numFmtId="0" fontId="10" fillId="0" borderId="1" xfId="0" applyFont="1" applyBorder="1" applyAlignment="1">
      <alignment vertical="center" wrapText="1" shrinkToFit="1"/>
    </xf>
    <xf numFmtId="9" fontId="10" fillId="0" borderId="1" xfId="3" applyFont="1" applyBorder="1" applyAlignment="1">
      <alignment horizontal="center" vertical="center"/>
    </xf>
    <xf numFmtId="0" fontId="10" fillId="0" borderId="1" xfId="0" applyFont="1" applyBorder="1"/>
    <xf numFmtId="0" fontId="10" fillId="0" borderId="1" xfId="0" applyFont="1" applyBorder="1" applyAlignment="1">
      <alignment horizontal="center" vertical="center" wrapText="1" shrinkToFit="1"/>
    </xf>
    <xf numFmtId="166" fontId="10" fillId="0" borderId="1" xfId="3" applyNumberFormat="1" applyFont="1" applyBorder="1" applyAlignment="1">
      <alignment horizontal="center" vertical="center"/>
    </xf>
    <xf numFmtId="0" fontId="6" fillId="0" borderId="5" xfId="0" applyFont="1" applyBorder="1" applyAlignment="1">
      <alignment horizontal="center"/>
    </xf>
    <xf numFmtId="49" fontId="10" fillId="0" borderId="1" xfId="0" applyNumberFormat="1" applyFont="1" applyBorder="1" applyAlignment="1">
      <alignment vertical="center" wrapText="1" shrinkToFit="1"/>
    </xf>
    <xf numFmtId="9" fontId="10" fillId="0" borderId="1" xfId="3" applyNumberFormat="1" applyFont="1" applyBorder="1" applyAlignment="1">
      <alignment horizontal="center" vertical="center"/>
    </xf>
    <xf numFmtId="0" fontId="10" fillId="0" borderId="1" xfId="0" applyNumberFormat="1" applyFont="1" applyBorder="1" applyAlignment="1">
      <alignment horizontal="center" vertical="center" wrapText="1" shrinkToFit="1"/>
    </xf>
    <xf numFmtId="0" fontId="10" fillId="0" borderId="5" xfId="0" applyFont="1" applyBorder="1" applyAlignment="1">
      <alignment horizontal="center" vertical="center" wrapText="1" shrinkToFit="1"/>
    </xf>
    <xf numFmtId="41" fontId="10" fillId="0" borderId="1" xfId="0" applyNumberFormat="1" applyFont="1" applyBorder="1" applyAlignment="1">
      <alignment horizontal="center" vertical="center" wrapText="1" shrinkToFit="1"/>
    </xf>
    <xf numFmtId="0" fontId="6" fillId="2" borderId="5" xfId="0" applyFont="1" applyFill="1" applyBorder="1" applyAlignment="1">
      <alignment vertical="center" wrapText="1"/>
    </xf>
    <xf numFmtId="0" fontId="8" fillId="5" borderId="1" xfId="0" applyFont="1" applyFill="1" applyBorder="1" applyAlignment="1">
      <alignment vertical="top" wrapText="1"/>
    </xf>
    <xf numFmtId="9" fontId="22" fillId="0" borderId="1" xfId="3" applyFont="1" applyBorder="1" applyAlignment="1">
      <alignment horizontal="center" vertical="center" wrapText="1"/>
    </xf>
    <xf numFmtId="167" fontId="22" fillId="0" borderId="1" xfId="0" applyNumberFormat="1" applyFont="1" applyBorder="1" applyAlignment="1">
      <alignment horizontal="center" vertical="center"/>
    </xf>
    <xf numFmtId="37" fontId="22" fillId="0" borderId="1" xfId="0" applyNumberFormat="1" applyFont="1" applyBorder="1" applyAlignment="1">
      <alignment horizontal="center" vertical="center"/>
    </xf>
    <xf numFmtId="41" fontId="22" fillId="0" borderId="1" xfId="0" applyNumberFormat="1" applyFont="1" applyBorder="1" applyAlignment="1">
      <alignment horizontal="left" vertical="center"/>
    </xf>
    <xf numFmtId="9" fontId="22" fillId="0" borderId="1" xfId="0" applyNumberFormat="1" applyFont="1" applyBorder="1" applyAlignment="1">
      <alignment horizontal="center" vertical="center"/>
    </xf>
    <xf numFmtId="10" fontId="22" fillId="0" borderId="1" xfId="0" applyNumberFormat="1" applyFont="1" applyBorder="1" applyAlignment="1">
      <alignment horizontal="center" vertical="center"/>
    </xf>
    <xf numFmtId="165" fontId="22" fillId="0" borderId="1" xfId="3" applyNumberFormat="1" applyFont="1" applyBorder="1" applyAlignment="1">
      <alignment horizontal="center" vertical="center"/>
    </xf>
    <xf numFmtId="1" fontId="22" fillId="0" borderId="1" xfId="3" applyNumberFormat="1" applyFont="1" applyBorder="1" applyAlignment="1">
      <alignment horizontal="center" vertical="center"/>
    </xf>
    <xf numFmtId="168" fontId="22" fillId="0" borderId="1" xfId="0" applyNumberFormat="1" applyFont="1" applyBorder="1" applyAlignment="1">
      <alignment horizontal="center" vertical="center"/>
    </xf>
    <xf numFmtId="0" fontId="1" fillId="0" borderId="0" xfId="0" applyFont="1"/>
    <xf numFmtId="0" fontId="22" fillId="0" borderId="1" xfId="0" applyFont="1" applyBorder="1" applyAlignment="1">
      <alignment horizontal="center" vertical="center" wrapText="1" shrinkToFi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3" fillId="7" borderId="6"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center" vertical="center"/>
    </xf>
    <xf numFmtId="0" fontId="10" fillId="0" borderId="3" xfId="0" applyFont="1" applyBorder="1" applyAlignment="1">
      <alignment horizontal="center" vertical="center" wrapText="1"/>
    </xf>
    <xf numFmtId="0" fontId="12" fillId="0" borderId="1" xfId="0" applyFont="1" applyBorder="1"/>
    <xf numFmtId="0" fontId="1" fillId="0" borderId="8"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8" fillId="8" borderId="9"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5" xfId="0" applyFont="1" applyFill="1" applyBorder="1" applyAlignment="1">
      <alignment horizontal="left" vertical="center" wrapText="1"/>
    </xf>
    <xf numFmtId="0" fontId="22" fillId="0" borderId="1" xfId="0" applyFont="1" applyBorder="1" applyAlignment="1">
      <alignment horizontal="center"/>
    </xf>
    <xf numFmtId="0" fontId="22" fillId="0" borderId="16"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22" fillId="0" borderId="13" xfId="0" applyFont="1" applyBorder="1" applyAlignment="1">
      <alignment horizontal="center"/>
    </xf>
    <xf numFmtId="0" fontId="22" fillId="0" borderId="8" xfId="0" applyFont="1" applyBorder="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6" fillId="0" borderId="9" xfId="0" applyFont="1" applyBorder="1" applyAlignment="1">
      <alignment horizontal="center"/>
    </xf>
    <xf numFmtId="0" fontId="6" fillId="0" borderId="10" xfId="0" applyFont="1" applyBorder="1" applyAlignment="1">
      <alignment horizontal="center"/>
    </xf>
    <xf numFmtId="0" fontId="6" fillId="0" borderId="5" xfId="0" applyFont="1" applyBorder="1" applyAlignment="1">
      <alignment horizontal="center"/>
    </xf>
    <xf numFmtId="0" fontId="26" fillId="6" borderId="9"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xf>
    <xf numFmtId="0" fontId="19" fillId="9" borderId="9" xfId="0" applyFont="1" applyFill="1" applyBorder="1" applyAlignment="1">
      <alignment horizontal="left" vertical="center" wrapText="1"/>
    </xf>
    <xf numFmtId="0" fontId="19" fillId="9" borderId="10"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26" fillId="6" borderId="9"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5"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cellXfs>
  <cellStyles count="4">
    <cellStyle name="Обычный" xfId="0" builtinId="0"/>
    <cellStyle name="Обычный 2" xfId="2"/>
    <cellStyle name="Обычный 2 3" xfId="1"/>
    <cellStyle name="Процентный"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consultantplus://offline/ref=D79F21A63A1E1D7C968EE246A7E712F39C5456DE2F3506B9B9473F3AE9BECEBA7DEF928DA1743633598D8A59C9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AK282"/>
  <sheetViews>
    <sheetView view="pageBreakPreview" zoomScale="70" zoomScaleNormal="100" zoomScaleSheetLayoutView="70" workbookViewId="0">
      <pane xSplit="2" ySplit="7" topLeftCell="C8" activePane="bottomRight" state="frozen"/>
      <selection pane="topRight" activeCell="C1" sqref="C1"/>
      <selection pane="bottomLeft" activeCell="A8" sqref="A8"/>
      <selection pane="bottomRight" activeCell="U39" sqref="U39"/>
    </sheetView>
  </sheetViews>
  <sheetFormatPr defaultRowHeight="15" outlineLevelRow="3" outlineLevelCol="1"/>
  <cols>
    <col min="1" max="1" width="4.7109375" style="137" customWidth="1"/>
    <col min="2" max="2" width="39.7109375" style="151" customWidth="1"/>
    <col min="3" max="3" width="15.28515625" style="1" customWidth="1"/>
    <col min="4" max="4" width="13.85546875" style="1" customWidth="1"/>
    <col min="5" max="5" width="13.7109375" style="1" customWidth="1"/>
    <col min="6" max="6" width="12.5703125" style="1" customWidth="1"/>
    <col min="7" max="7" width="11.7109375" style="1" hidden="1" customWidth="1" outlineLevel="1"/>
    <col min="8" max="8" width="15.5703125" style="1" customWidth="1" collapsed="1"/>
    <col min="9" max="9" width="15.42578125" style="1" customWidth="1"/>
    <col min="10" max="10" width="14.28515625" style="1" customWidth="1"/>
    <col min="11" max="11" width="13.140625" style="1" customWidth="1"/>
    <col min="12" max="12" width="11" style="1" hidden="1" customWidth="1" outlineLevel="1"/>
    <col min="13" max="13" width="8.7109375" style="137" customWidth="1" collapsed="1"/>
    <col min="14" max="14" width="13.5703125" style="4" customWidth="1"/>
    <col min="15" max="15" width="8.42578125" style="4" customWidth="1"/>
    <col min="16" max="16" width="12.140625" style="4" customWidth="1"/>
    <col min="17" max="17" width="8.5703125" style="4" customWidth="1"/>
    <col min="18" max="18" width="13.5703125" style="4" customWidth="1"/>
    <col min="19" max="19" width="8.7109375" style="4" customWidth="1"/>
    <col min="20" max="20" width="13.140625" style="4" customWidth="1"/>
    <col min="21" max="21" width="60.85546875" style="5" customWidth="1"/>
    <col min="22" max="16384" width="9.140625" style="1"/>
  </cols>
  <sheetData>
    <row r="1" spans="1:21" ht="18.75">
      <c r="A1" s="325" t="s">
        <v>214</v>
      </c>
      <c r="B1" s="325"/>
      <c r="C1" s="325"/>
      <c r="D1" s="325"/>
      <c r="E1" s="325"/>
      <c r="F1" s="325"/>
      <c r="G1" s="325"/>
      <c r="H1" s="325"/>
      <c r="I1" s="325"/>
      <c r="J1" s="325"/>
      <c r="K1" s="325"/>
      <c r="L1" s="325"/>
      <c r="M1" s="325"/>
      <c r="N1" s="325"/>
      <c r="O1" s="325"/>
      <c r="P1" s="325"/>
      <c r="Q1" s="325"/>
      <c r="R1" s="325"/>
      <c r="S1" s="325"/>
      <c r="T1" s="325"/>
      <c r="U1" s="325"/>
    </row>
    <row r="2" spans="1:21" ht="18.75">
      <c r="A2" s="325" t="s">
        <v>351</v>
      </c>
      <c r="B2" s="325"/>
      <c r="C2" s="325"/>
      <c r="D2" s="325"/>
      <c r="E2" s="325"/>
      <c r="F2" s="325"/>
      <c r="G2" s="325"/>
      <c r="H2" s="325"/>
      <c r="I2" s="325"/>
      <c r="J2" s="325"/>
      <c r="K2" s="325"/>
      <c r="L2" s="325"/>
      <c r="M2" s="325"/>
      <c r="N2" s="325"/>
      <c r="O2" s="325"/>
      <c r="P2" s="325"/>
      <c r="Q2" s="325"/>
      <c r="R2" s="325"/>
      <c r="S2" s="325"/>
      <c r="T2" s="325"/>
      <c r="U2" s="325"/>
    </row>
    <row r="3" spans="1:21">
      <c r="C3" s="18"/>
      <c r="D3" s="18"/>
      <c r="E3" s="18"/>
      <c r="F3" s="18"/>
      <c r="G3" s="18"/>
      <c r="H3" s="18"/>
      <c r="I3" s="18"/>
      <c r="J3" s="18"/>
      <c r="K3" s="18"/>
      <c r="L3" s="18"/>
      <c r="N3" s="137"/>
      <c r="O3" s="226"/>
      <c r="P3" s="226"/>
      <c r="Q3" s="226"/>
      <c r="R3" s="226"/>
      <c r="S3" s="226"/>
      <c r="T3" s="226"/>
      <c r="U3" s="154"/>
    </row>
    <row r="4" spans="1:21" ht="42.75" customHeight="1">
      <c r="A4" s="310" t="s">
        <v>0</v>
      </c>
      <c r="B4" s="308" t="s">
        <v>60</v>
      </c>
      <c r="C4" s="310" t="s">
        <v>352</v>
      </c>
      <c r="D4" s="310"/>
      <c r="E4" s="310"/>
      <c r="F4" s="310"/>
      <c r="G4" s="310" t="s">
        <v>44</v>
      </c>
      <c r="H4" s="310" t="s">
        <v>350</v>
      </c>
      <c r="I4" s="310"/>
      <c r="J4" s="310"/>
      <c r="K4" s="310"/>
      <c r="L4" s="310" t="s">
        <v>44</v>
      </c>
      <c r="M4" s="305" t="s">
        <v>347</v>
      </c>
      <c r="N4" s="306"/>
      <c r="O4" s="306"/>
      <c r="P4" s="306"/>
      <c r="Q4" s="306"/>
      <c r="R4" s="306"/>
      <c r="S4" s="306"/>
      <c r="T4" s="307"/>
      <c r="U4" s="310" t="s">
        <v>204</v>
      </c>
    </row>
    <row r="5" spans="1:21">
      <c r="A5" s="310"/>
      <c r="B5" s="326"/>
      <c r="C5" s="310" t="s">
        <v>1</v>
      </c>
      <c r="D5" s="310" t="s">
        <v>2</v>
      </c>
      <c r="E5" s="310"/>
      <c r="F5" s="310"/>
      <c r="G5" s="310"/>
      <c r="H5" s="310" t="s">
        <v>1</v>
      </c>
      <c r="I5" s="310" t="s">
        <v>2</v>
      </c>
      <c r="J5" s="310"/>
      <c r="K5" s="310"/>
      <c r="L5" s="310"/>
      <c r="M5" s="311" t="s">
        <v>1</v>
      </c>
      <c r="N5" s="312"/>
      <c r="O5" s="305" t="s">
        <v>2</v>
      </c>
      <c r="P5" s="306"/>
      <c r="Q5" s="306"/>
      <c r="R5" s="306"/>
      <c r="S5" s="306"/>
      <c r="T5" s="307"/>
      <c r="U5" s="327"/>
    </row>
    <row r="6" spans="1:21" ht="28.5" customHeight="1">
      <c r="A6" s="310"/>
      <c r="B6" s="326"/>
      <c r="C6" s="310"/>
      <c r="D6" s="308" t="s">
        <v>15</v>
      </c>
      <c r="E6" s="308" t="s">
        <v>16</v>
      </c>
      <c r="F6" s="308" t="s">
        <v>207</v>
      </c>
      <c r="G6" s="310"/>
      <c r="H6" s="310"/>
      <c r="I6" s="308" t="s">
        <v>15</v>
      </c>
      <c r="J6" s="308" t="s">
        <v>16</v>
      </c>
      <c r="K6" s="308" t="s">
        <v>207</v>
      </c>
      <c r="L6" s="310"/>
      <c r="M6" s="313"/>
      <c r="N6" s="314"/>
      <c r="O6" s="305" t="s">
        <v>15</v>
      </c>
      <c r="P6" s="306"/>
      <c r="Q6" s="305" t="s">
        <v>16</v>
      </c>
      <c r="R6" s="306"/>
      <c r="S6" s="305" t="s">
        <v>207</v>
      </c>
      <c r="T6" s="307"/>
      <c r="U6" s="327"/>
    </row>
    <row r="7" spans="1:21">
      <c r="A7" s="310"/>
      <c r="B7" s="309"/>
      <c r="C7" s="310"/>
      <c r="D7" s="309"/>
      <c r="E7" s="309"/>
      <c r="F7" s="309"/>
      <c r="G7" s="310"/>
      <c r="H7" s="310"/>
      <c r="I7" s="309"/>
      <c r="J7" s="309"/>
      <c r="K7" s="309"/>
      <c r="L7" s="310"/>
      <c r="M7" s="228" t="s">
        <v>346</v>
      </c>
      <c r="N7" s="209" t="s">
        <v>334</v>
      </c>
      <c r="O7" s="209" t="s">
        <v>346</v>
      </c>
      <c r="P7" s="209" t="s">
        <v>334</v>
      </c>
      <c r="Q7" s="209" t="s">
        <v>346</v>
      </c>
      <c r="R7" s="209" t="s">
        <v>334</v>
      </c>
      <c r="S7" s="209" t="s">
        <v>346</v>
      </c>
      <c r="T7" s="209" t="s">
        <v>334</v>
      </c>
      <c r="U7" s="327"/>
    </row>
    <row r="8" spans="1:21" s="104" customFormat="1" ht="34.5" customHeight="1">
      <c r="A8" s="204"/>
      <c r="B8" s="205" t="s">
        <v>20</v>
      </c>
      <c r="C8" s="206">
        <f>SUM(D8:F8)</f>
        <v>3204015.6609999998</v>
      </c>
      <c r="D8" s="206">
        <f t="shared" ref="D8:L8" si="0">D9+D24+D51+D63+D67+D113+D146+D152+D172+D173+D180+D197+D214+D222+D231+D243+D248+D251+D262+D271</f>
        <v>1118422.0449999999</v>
      </c>
      <c r="E8" s="206">
        <f t="shared" si="0"/>
        <v>1976886.1159999999</v>
      </c>
      <c r="F8" s="206">
        <f t="shared" si="0"/>
        <v>108707.5</v>
      </c>
      <c r="G8" s="206">
        <f t="shared" si="0"/>
        <v>75947.400000000009</v>
      </c>
      <c r="H8" s="206">
        <f t="shared" si="0"/>
        <v>530975.20934000006</v>
      </c>
      <c r="I8" s="206">
        <f t="shared" si="0"/>
        <v>287867.93633999996</v>
      </c>
      <c r="J8" s="206">
        <f t="shared" si="0"/>
        <v>240439.427</v>
      </c>
      <c r="K8" s="206">
        <f t="shared" si="0"/>
        <v>2667.846</v>
      </c>
      <c r="L8" s="206">
        <f t="shared" si="0"/>
        <v>34135.414040000003</v>
      </c>
      <c r="M8" s="206">
        <f>IFERROR(H8/C8*100,"-")</f>
        <v>16.572178962891783</v>
      </c>
      <c r="N8" s="206">
        <f>C8-H8</f>
        <v>2673040.4516599998</v>
      </c>
      <c r="O8" s="206">
        <f>IFERROR(I8/D8*100,"-")</f>
        <v>25.738757352552007</v>
      </c>
      <c r="P8" s="206">
        <f>D8-I8</f>
        <v>830554.10865999991</v>
      </c>
      <c r="Q8" s="206">
        <f>IFERROR(J8/E8*100,"-")</f>
        <v>12.162533038903694</v>
      </c>
      <c r="R8" s="206">
        <f>E8-J8</f>
        <v>1736446.689</v>
      </c>
      <c r="S8" s="206">
        <f>IFERROR(K8/F8*100,"-")</f>
        <v>2.4541508175608859</v>
      </c>
      <c r="T8" s="206">
        <f>F8-K8</f>
        <v>106039.65399999999</v>
      </c>
      <c r="U8" s="292" t="s">
        <v>894</v>
      </c>
    </row>
    <row r="9" spans="1:21" s="39" customFormat="1" ht="40.5" collapsed="1">
      <c r="A9" s="173">
        <v>1</v>
      </c>
      <c r="B9" s="293" t="s">
        <v>17</v>
      </c>
      <c r="C9" s="7">
        <f t="shared" ref="C9:C67" si="1">SUM(D9:F9)</f>
        <v>5108</v>
      </c>
      <c r="D9" s="24">
        <f>SUM(D10:D23)</f>
        <v>5108</v>
      </c>
      <c r="E9" s="24">
        <f>SUM(E10:E23)</f>
        <v>0</v>
      </c>
      <c r="F9" s="24">
        <f>SUM(F10:F23)</f>
        <v>0</v>
      </c>
      <c r="G9" s="24">
        <f>SUM(G10:G23)</f>
        <v>0</v>
      </c>
      <c r="H9" s="7">
        <f>SUM(I9:K9)</f>
        <v>183.7</v>
      </c>
      <c r="I9" s="24">
        <f>SUM(I10:I23)</f>
        <v>183.7</v>
      </c>
      <c r="J9" s="24">
        <f>SUM(J10:J23)</f>
        <v>0</v>
      </c>
      <c r="K9" s="24">
        <f>SUM(K10:K23)</f>
        <v>0</v>
      </c>
      <c r="L9" s="24">
        <f>SUM(L10:L23)</f>
        <v>0</v>
      </c>
      <c r="M9" s="203">
        <f t="shared" ref="M9:M67" si="2">IFERROR(H9/C9*100,"-")</f>
        <v>3.5963194988253719</v>
      </c>
      <c r="N9" s="203">
        <f t="shared" ref="N9:N70" si="3">C9-H9</f>
        <v>4924.3</v>
      </c>
      <c r="O9" s="203">
        <f t="shared" ref="O9:O67" si="4">IFERROR(I9/D9*100,"-")</f>
        <v>3.5963194988253719</v>
      </c>
      <c r="P9" s="203">
        <f t="shared" ref="P9:P70" si="5">D9-I9</f>
        <v>4924.3</v>
      </c>
      <c r="Q9" s="203" t="str">
        <f t="shared" ref="Q9:Q67" si="6">IFERROR(J9/E9*100,"-")</f>
        <v>-</v>
      </c>
      <c r="R9" s="203">
        <f t="shared" ref="R9:R70" si="7">E9-J9</f>
        <v>0</v>
      </c>
      <c r="S9" s="203" t="str">
        <f t="shared" ref="S9:S67" si="8">IFERROR(K9/F9*100,"-")</f>
        <v>-</v>
      </c>
      <c r="T9" s="203">
        <f t="shared" ref="T9:T70" si="9">F9-K9</f>
        <v>0</v>
      </c>
      <c r="U9" s="212"/>
    </row>
    <row r="10" spans="1:21" ht="42" hidden="1" customHeight="1" outlineLevel="2">
      <c r="A10" s="174"/>
      <c r="B10" s="23" t="s">
        <v>3</v>
      </c>
      <c r="C10" s="16">
        <f t="shared" si="1"/>
        <v>20</v>
      </c>
      <c r="D10" s="88">
        <v>20</v>
      </c>
      <c r="E10" s="88">
        <v>0</v>
      </c>
      <c r="F10" s="88">
        <v>0</v>
      </c>
      <c r="G10" s="88">
        <v>0</v>
      </c>
      <c r="H10" s="16">
        <f t="shared" ref="H10:H68" si="10">SUM(I10:K10)</f>
        <v>0</v>
      </c>
      <c r="I10" s="88">
        <v>0</v>
      </c>
      <c r="J10" s="88">
        <v>0</v>
      </c>
      <c r="K10" s="88">
        <v>0</v>
      </c>
      <c r="L10" s="88">
        <v>0</v>
      </c>
      <c r="M10" s="88">
        <f t="shared" si="2"/>
        <v>0</v>
      </c>
      <c r="N10" s="88">
        <f t="shared" si="3"/>
        <v>20</v>
      </c>
      <c r="O10" s="88">
        <f t="shared" si="4"/>
        <v>0</v>
      </c>
      <c r="P10" s="88">
        <f t="shared" si="5"/>
        <v>20</v>
      </c>
      <c r="Q10" s="88" t="str">
        <f t="shared" si="6"/>
        <v>-</v>
      </c>
      <c r="R10" s="88">
        <f t="shared" si="7"/>
        <v>0</v>
      </c>
      <c r="S10" s="88" t="str">
        <f>IFERROR(K10/F10*100,"-")</f>
        <v>-</v>
      </c>
      <c r="T10" s="88">
        <f t="shared" si="9"/>
        <v>0</v>
      </c>
      <c r="U10" s="213" t="s">
        <v>703</v>
      </c>
    </row>
    <row r="11" spans="1:21" ht="138.75" hidden="1" customHeight="1" outlineLevel="2">
      <c r="A11" s="174"/>
      <c r="B11" s="23" t="s">
        <v>4</v>
      </c>
      <c r="C11" s="16">
        <f t="shared" si="1"/>
        <v>30</v>
      </c>
      <c r="D11" s="88">
        <v>30</v>
      </c>
      <c r="E11" s="88">
        <v>0</v>
      </c>
      <c r="F11" s="88">
        <v>0</v>
      </c>
      <c r="G11" s="88">
        <v>0</v>
      </c>
      <c r="H11" s="16">
        <f t="shared" si="10"/>
        <v>30</v>
      </c>
      <c r="I11" s="88">
        <v>30</v>
      </c>
      <c r="J11" s="88">
        <v>0</v>
      </c>
      <c r="K11" s="88">
        <v>0</v>
      </c>
      <c r="L11" s="88">
        <v>0</v>
      </c>
      <c r="M11" s="88">
        <f t="shared" si="2"/>
        <v>100</v>
      </c>
      <c r="N11" s="88">
        <f t="shared" si="3"/>
        <v>0</v>
      </c>
      <c r="O11" s="88">
        <f t="shared" si="4"/>
        <v>100</v>
      </c>
      <c r="P11" s="88">
        <f t="shared" si="5"/>
        <v>0</v>
      </c>
      <c r="Q11" s="88" t="str">
        <f t="shared" si="6"/>
        <v>-</v>
      </c>
      <c r="R11" s="88">
        <f t="shared" si="7"/>
        <v>0</v>
      </c>
      <c r="S11" s="88" t="str">
        <f t="shared" si="8"/>
        <v>-</v>
      </c>
      <c r="T11" s="88">
        <f t="shared" si="9"/>
        <v>0</v>
      </c>
      <c r="U11" s="214" t="s">
        <v>702</v>
      </c>
    </row>
    <row r="12" spans="1:21" ht="83.25" hidden="1" customHeight="1" outlineLevel="2">
      <c r="A12" s="174"/>
      <c r="B12" s="23" t="s">
        <v>18</v>
      </c>
      <c r="C12" s="16">
        <f t="shared" si="1"/>
        <v>80</v>
      </c>
      <c r="D12" s="88">
        <v>80</v>
      </c>
      <c r="E12" s="88">
        <v>0</v>
      </c>
      <c r="F12" s="88">
        <v>0</v>
      </c>
      <c r="G12" s="88">
        <v>0</v>
      </c>
      <c r="H12" s="16">
        <f t="shared" si="10"/>
        <v>0</v>
      </c>
      <c r="I12" s="88">
        <v>0</v>
      </c>
      <c r="J12" s="88">
        <v>0</v>
      </c>
      <c r="K12" s="88">
        <v>0</v>
      </c>
      <c r="L12" s="88">
        <v>0</v>
      </c>
      <c r="M12" s="88">
        <f t="shared" si="2"/>
        <v>0</v>
      </c>
      <c r="N12" s="88">
        <f t="shared" si="3"/>
        <v>80</v>
      </c>
      <c r="O12" s="88">
        <f t="shared" si="4"/>
        <v>0</v>
      </c>
      <c r="P12" s="88">
        <f t="shared" si="5"/>
        <v>80</v>
      </c>
      <c r="Q12" s="88" t="str">
        <f t="shared" si="6"/>
        <v>-</v>
      </c>
      <c r="R12" s="88">
        <f t="shared" si="7"/>
        <v>0</v>
      </c>
      <c r="S12" s="88" t="str">
        <f t="shared" si="8"/>
        <v>-</v>
      </c>
      <c r="T12" s="88">
        <f t="shared" si="9"/>
        <v>0</v>
      </c>
      <c r="U12" s="213" t="s">
        <v>704</v>
      </c>
    </row>
    <row r="13" spans="1:21" ht="54.75" hidden="1" customHeight="1" outlineLevel="2">
      <c r="A13" s="174"/>
      <c r="B13" s="23" t="s">
        <v>19</v>
      </c>
      <c r="C13" s="16">
        <f t="shared" si="1"/>
        <v>100</v>
      </c>
      <c r="D13" s="88">
        <v>100</v>
      </c>
      <c r="E13" s="88">
        <v>0</v>
      </c>
      <c r="F13" s="88">
        <v>0</v>
      </c>
      <c r="G13" s="88">
        <v>0</v>
      </c>
      <c r="H13" s="16">
        <f t="shared" si="10"/>
        <v>0</v>
      </c>
      <c r="I13" s="88">
        <v>0</v>
      </c>
      <c r="J13" s="88">
        <v>0</v>
      </c>
      <c r="K13" s="88">
        <v>0</v>
      </c>
      <c r="L13" s="88">
        <v>0</v>
      </c>
      <c r="M13" s="88">
        <f t="shared" si="2"/>
        <v>0</v>
      </c>
      <c r="N13" s="88">
        <f t="shared" si="3"/>
        <v>100</v>
      </c>
      <c r="O13" s="88">
        <f t="shared" si="4"/>
        <v>0</v>
      </c>
      <c r="P13" s="88">
        <f t="shared" si="5"/>
        <v>100</v>
      </c>
      <c r="Q13" s="88" t="str">
        <f t="shared" si="6"/>
        <v>-</v>
      </c>
      <c r="R13" s="88">
        <f t="shared" si="7"/>
        <v>0</v>
      </c>
      <c r="S13" s="88" t="str">
        <f t="shared" si="8"/>
        <v>-</v>
      </c>
      <c r="T13" s="88">
        <f t="shared" si="9"/>
        <v>0</v>
      </c>
      <c r="U13" s="213" t="s">
        <v>705</v>
      </c>
    </row>
    <row r="14" spans="1:21" ht="25.5" hidden="1" outlineLevel="2">
      <c r="A14" s="174"/>
      <c r="B14" s="23" t="s">
        <v>5</v>
      </c>
      <c r="C14" s="16">
        <f t="shared" si="1"/>
        <v>70</v>
      </c>
      <c r="D14" s="88">
        <v>70</v>
      </c>
      <c r="E14" s="88">
        <v>0</v>
      </c>
      <c r="F14" s="88">
        <v>0</v>
      </c>
      <c r="G14" s="88">
        <v>0</v>
      </c>
      <c r="H14" s="16">
        <f t="shared" si="10"/>
        <v>0</v>
      </c>
      <c r="I14" s="88">
        <v>0</v>
      </c>
      <c r="J14" s="88">
        <v>0</v>
      </c>
      <c r="K14" s="88">
        <v>0</v>
      </c>
      <c r="L14" s="88">
        <v>0</v>
      </c>
      <c r="M14" s="88">
        <f t="shared" si="2"/>
        <v>0</v>
      </c>
      <c r="N14" s="88">
        <f t="shared" si="3"/>
        <v>70</v>
      </c>
      <c r="O14" s="88">
        <f t="shared" si="4"/>
        <v>0</v>
      </c>
      <c r="P14" s="88">
        <f t="shared" si="5"/>
        <v>70</v>
      </c>
      <c r="Q14" s="88" t="str">
        <f t="shared" si="6"/>
        <v>-</v>
      </c>
      <c r="R14" s="88">
        <f t="shared" si="7"/>
        <v>0</v>
      </c>
      <c r="S14" s="88" t="str">
        <f t="shared" si="8"/>
        <v>-</v>
      </c>
      <c r="T14" s="88">
        <f t="shared" si="9"/>
        <v>0</v>
      </c>
      <c r="U14" s="213" t="s">
        <v>705</v>
      </c>
    </row>
    <row r="15" spans="1:21" ht="127.5" hidden="1" outlineLevel="2">
      <c r="A15" s="174"/>
      <c r="B15" s="23" t="s">
        <v>6</v>
      </c>
      <c r="C15" s="16">
        <f t="shared" si="1"/>
        <v>60</v>
      </c>
      <c r="D15" s="88">
        <v>60</v>
      </c>
      <c r="E15" s="88">
        <v>0</v>
      </c>
      <c r="F15" s="88">
        <v>0</v>
      </c>
      <c r="G15" s="88">
        <v>0</v>
      </c>
      <c r="H15" s="16">
        <f t="shared" si="10"/>
        <v>0</v>
      </c>
      <c r="I15" s="88">
        <v>0</v>
      </c>
      <c r="J15" s="88">
        <v>0</v>
      </c>
      <c r="K15" s="88">
        <v>0</v>
      </c>
      <c r="L15" s="88">
        <v>0</v>
      </c>
      <c r="M15" s="88">
        <f t="shared" si="2"/>
        <v>0</v>
      </c>
      <c r="N15" s="88">
        <f t="shared" si="3"/>
        <v>60</v>
      </c>
      <c r="O15" s="88">
        <f t="shared" si="4"/>
        <v>0</v>
      </c>
      <c r="P15" s="88">
        <f t="shared" si="5"/>
        <v>60</v>
      </c>
      <c r="Q15" s="88" t="str">
        <f t="shared" si="6"/>
        <v>-</v>
      </c>
      <c r="R15" s="88">
        <f t="shared" si="7"/>
        <v>0</v>
      </c>
      <c r="S15" s="88" t="str">
        <f t="shared" si="8"/>
        <v>-</v>
      </c>
      <c r="T15" s="88">
        <f t="shared" si="9"/>
        <v>0</v>
      </c>
      <c r="U15" s="214" t="s">
        <v>706</v>
      </c>
    </row>
    <row r="16" spans="1:21" ht="91.5" hidden="1" customHeight="1" outlineLevel="2">
      <c r="A16" s="174"/>
      <c r="B16" s="23" t="s">
        <v>7</v>
      </c>
      <c r="C16" s="16">
        <f t="shared" si="1"/>
        <v>110</v>
      </c>
      <c r="D16" s="88">
        <v>110</v>
      </c>
      <c r="E16" s="88">
        <v>0</v>
      </c>
      <c r="F16" s="88">
        <v>0</v>
      </c>
      <c r="G16" s="88">
        <v>0</v>
      </c>
      <c r="H16" s="16">
        <f t="shared" si="10"/>
        <v>0</v>
      </c>
      <c r="I16" s="88">
        <v>0</v>
      </c>
      <c r="J16" s="88">
        <v>0</v>
      </c>
      <c r="K16" s="88">
        <v>0</v>
      </c>
      <c r="L16" s="88">
        <v>0</v>
      </c>
      <c r="M16" s="88">
        <f t="shared" si="2"/>
        <v>0</v>
      </c>
      <c r="N16" s="88">
        <f t="shared" si="3"/>
        <v>110</v>
      </c>
      <c r="O16" s="88">
        <f t="shared" si="4"/>
        <v>0</v>
      </c>
      <c r="P16" s="88">
        <f t="shared" si="5"/>
        <v>110</v>
      </c>
      <c r="Q16" s="88" t="str">
        <f t="shared" si="6"/>
        <v>-</v>
      </c>
      <c r="R16" s="88">
        <f t="shared" si="7"/>
        <v>0</v>
      </c>
      <c r="S16" s="88" t="str">
        <f t="shared" si="8"/>
        <v>-</v>
      </c>
      <c r="T16" s="88">
        <f t="shared" si="9"/>
        <v>0</v>
      </c>
      <c r="U16" s="214" t="s">
        <v>706</v>
      </c>
    </row>
    <row r="17" spans="1:21" ht="55.5" hidden="1" customHeight="1" outlineLevel="2">
      <c r="A17" s="174"/>
      <c r="B17" s="23" t="s">
        <v>8</v>
      </c>
      <c r="C17" s="16">
        <f t="shared" si="1"/>
        <v>20</v>
      </c>
      <c r="D17" s="88">
        <v>20</v>
      </c>
      <c r="E17" s="88">
        <v>0</v>
      </c>
      <c r="F17" s="88">
        <v>0</v>
      </c>
      <c r="G17" s="88">
        <v>0</v>
      </c>
      <c r="H17" s="16">
        <f t="shared" si="10"/>
        <v>0</v>
      </c>
      <c r="I17" s="88">
        <v>0</v>
      </c>
      <c r="J17" s="88">
        <v>0</v>
      </c>
      <c r="K17" s="88">
        <v>0</v>
      </c>
      <c r="L17" s="88">
        <v>0</v>
      </c>
      <c r="M17" s="88">
        <f t="shared" si="2"/>
        <v>0</v>
      </c>
      <c r="N17" s="88">
        <f t="shared" si="3"/>
        <v>20</v>
      </c>
      <c r="O17" s="88">
        <f t="shared" si="4"/>
        <v>0</v>
      </c>
      <c r="P17" s="88">
        <f t="shared" si="5"/>
        <v>20</v>
      </c>
      <c r="Q17" s="88" t="str">
        <f t="shared" si="6"/>
        <v>-</v>
      </c>
      <c r="R17" s="88">
        <f t="shared" si="7"/>
        <v>0</v>
      </c>
      <c r="S17" s="88" t="str">
        <f t="shared" si="8"/>
        <v>-</v>
      </c>
      <c r="T17" s="88">
        <f t="shared" si="9"/>
        <v>0</v>
      </c>
      <c r="U17" s="213" t="s">
        <v>707</v>
      </c>
    </row>
    <row r="18" spans="1:21" ht="102" hidden="1" outlineLevel="2">
      <c r="A18" s="174"/>
      <c r="B18" s="23" t="s">
        <v>9</v>
      </c>
      <c r="C18" s="16">
        <f t="shared" si="1"/>
        <v>400</v>
      </c>
      <c r="D18" s="88">
        <v>400</v>
      </c>
      <c r="E18" s="88">
        <v>0</v>
      </c>
      <c r="F18" s="88">
        <v>0</v>
      </c>
      <c r="G18" s="88">
        <v>0</v>
      </c>
      <c r="H18" s="16">
        <f t="shared" si="10"/>
        <v>153.69999999999999</v>
      </c>
      <c r="I18" s="88">
        <v>153.69999999999999</v>
      </c>
      <c r="J18" s="88">
        <v>0</v>
      </c>
      <c r="K18" s="88">
        <v>0</v>
      </c>
      <c r="L18" s="88">
        <v>0</v>
      </c>
      <c r="M18" s="88">
        <f t="shared" si="2"/>
        <v>38.424999999999997</v>
      </c>
      <c r="N18" s="88">
        <f t="shared" si="3"/>
        <v>246.3</v>
      </c>
      <c r="O18" s="88">
        <f t="shared" si="4"/>
        <v>38.424999999999997</v>
      </c>
      <c r="P18" s="88">
        <f t="shared" si="5"/>
        <v>246.3</v>
      </c>
      <c r="Q18" s="88" t="str">
        <f t="shared" si="6"/>
        <v>-</v>
      </c>
      <c r="R18" s="88">
        <f t="shared" si="7"/>
        <v>0</v>
      </c>
      <c r="S18" s="88" t="str">
        <f t="shared" si="8"/>
        <v>-</v>
      </c>
      <c r="T18" s="88">
        <f t="shared" si="9"/>
        <v>0</v>
      </c>
      <c r="U18" s="214" t="s">
        <v>832</v>
      </c>
    </row>
    <row r="19" spans="1:21" ht="89.25" hidden="1" outlineLevel="2">
      <c r="A19" s="174"/>
      <c r="B19" s="23" t="s">
        <v>10</v>
      </c>
      <c r="C19" s="16">
        <f t="shared" si="1"/>
        <v>2968</v>
      </c>
      <c r="D19" s="88">
        <v>2968</v>
      </c>
      <c r="E19" s="88">
        <v>0</v>
      </c>
      <c r="F19" s="88">
        <v>0</v>
      </c>
      <c r="G19" s="88">
        <v>0</v>
      </c>
      <c r="H19" s="16">
        <f t="shared" si="10"/>
        <v>0</v>
      </c>
      <c r="I19" s="88">
        <v>0</v>
      </c>
      <c r="J19" s="88">
        <v>0</v>
      </c>
      <c r="K19" s="88">
        <v>0</v>
      </c>
      <c r="L19" s="88">
        <v>0</v>
      </c>
      <c r="M19" s="88">
        <f t="shared" si="2"/>
        <v>0</v>
      </c>
      <c r="N19" s="88">
        <f t="shared" si="3"/>
        <v>2968</v>
      </c>
      <c r="O19" s="88">
        <f t="shared" si="4"/>
        <v>0</v>
      </c>
      <c r="P19" s="88">
        <f t="shared" si="5"/>
        <v>2968</v>
      </c>
      <c r="Q19" s="88" t="str">
        <f t="shared" si="6"/>
        <v>-</v>
      </c>
      <c r="R19" s="88">
        <f t="shared" si="7"/>
        <v>0</v>
      </c>
      <c r="S19" s="88" t="str">
        <f t="shared" si="8"/>
        <v>-</v>
      </c>
      <c r="T19" s="88">
        <f t="shared" si="9"/>
        <v>0</v>
      </c>
      <c r="U19" s="214" t="s">
        <v>706</v>
      </c>
    </row>
    <row r="20" spans="1:21" ht="66" hidden="1" customHeight="1" outlineLevel="2">
      <c r="A20" s="174"/>
      <c r="B20" s="23" t="s">
        <v>11</v>
      </c>
      <c r="C20" s="16">
        <f t="shared" si="1"/>
        <v>110</v>
      </c>
      <c r="D20" s="88">
        <v>110</v>
      </c>
      <c r="E20" s="88">
        <v>0</v>
      </c>
      <c r="F20" s="88">
        <v>0</v>
      </c>
      <c r="G20" s="88">
        <v>0</v>
      </c>
      <c r="H20" s="16">
        <f t="shared" si="10"/>
        <v>0</v>
      </c>
      <c r="I20" s="88">
        <v>0</v>
      </c>
      <c r="J20" s="88">
        <v>0</v>
      </c>
      <c r="K20" s="88">
        <v>0</v>
      </c>
      <c r="L20" s="88">
        <v>0</v>
      </c>
      <c r="M20" s="88">
        <f t="shared" si="2"/>
        <v>0</v>
      </c>
      <c r="N20" s="88">
        <f t="shared" si="3"/>
        <v>110</v>
      </c>
      <c r="O20" s="88">
        <f t="shared" si="4"/>
        <v>0</v>
      </c>
      <c r="P20" s="88">
        <f t="shared" si="5"/>
        <v>110</v>
      </c>
      <c r="Q20" s="88" t="str">
        <f t="shared" si="6"/>
        <v>-</v>
      </c>
      <c r="R20" s="88">
        <f t="shared" si="7"/>
        <v>0</v>
      </c>
      <c r="S20" s="88" t="str">
        <f t="shared" si="8"/>
        <v>-</v>
      </c>
      <c r="T20" s="88">
        <f t="shared" si="9"/>
        <v>0</v>
      </c>
      <c r="U20" s="214" t="s">
        <v>706</v>
      </c>
    </row>
    <row r="21" spans="1:21" ht="40.5" hidden="1" customHeight="1" outlineLevel="2">
      <c r="A21" s="174"/>
      <c r="B21" s="23" t="s">
        <v>12</v>
      </c>
      <c r="C21" s="16">
        <f t="shared" si="1"/>
        <v>40</v>
      </c>
      <c r="D21" s="88">
        <v>40</v>
      </c>
      <c r="E21" s="88">
        <v>0</v>
      </c>
      <c r="F21" s="88">
        <v>0</v>
      </c>
      <c r="G21" s="88">
        <v>0</v>
      </c>
      <c r="H21" s="16">
        <f t="shared" si="10"/>
        <v>0</v>
      </c>
      <c r="I21" s="88">
        <v>0</v>
      </c>
      <c r="J21" s="88">
        <v>0</v>
      </c>
      <c r="K21" s="88">
        <v>0</v>
      </c>
      <c r="L21" s="88">
        <v>0</v>
      </c>
      <c r="M21" s="88">
        <f t="shared" si="2"/>
        <v>0</v>
      </c>
      <c r="N21" s="88">
        <f t="shared" si="3"/>
        <v>40</v>
      </c>
      <c r="O21" s="88">
        <f t="shared" si="4"/>
        <v>0</v>
      </c>
      <c r="P21" s="88">
        <f t="shared" si="5"/>
        <v>40</v>
      </c>
      <c r="Q21" s="88" t="str">
        <f t="shared" si="6"/>
        <v>-</v>
      </c>
      <c r="R21" s="88">
        <f t="shared" si="7"/>
        <v>0</v>
      </c>
      <c r="S21" s="88" t="str">
        <f t="shared" si="8"/>
        <v>-</v>
      </c>
      <c r="T21" s="88">
        <f t="shared" si="9"/>
        <v>0</v>
      </c>
      <c r="U21" s="213" t="s">
        <v>708</v>
      </c>
    </row>
    <row r="22" spans="1:21" ht="30" hidden="1" outlineLevel="2">
      <c r="A22" s="174"/>
      <c r="B22" s="23" t="s">
        <v>13</v>
      </c>
      <c r="C22" s="16">
        <f t="shared" si="1"/>
        <v>100</v>
      </c>
      <c r="D22" s="88">
        <v>100</v>
      </c>
      <c r="E22" s="88">
        <v>0</v>
      </c>
      <c r="F22" s="88">
        <v>0</v>
      </c>
      <c r="G22" s="88">
        <v>0</v>
      </c>
      <c r="H22" s="16">
        <f t="shared" si="10"/>
        <v>0</v>
      </c>
      <c r="I22" s="88">
        <v>0</v>
      </c>
      <c r="J22" s="88">
        <v>0</v>
      </c>
      <c r="K22" s="88">
        <v>0</v>
      </c>
      <c r="L22" s="88">
        <v>0</v>
      </c>
      <c r="M22" s="88">
        <f t="shared" si="2"/>
        <v>0</v>
      </c>
      <c r="N22" s="88">
        <f t="shared" si="3"/>
        <v>100</v>
      </c>
      <c r="O22" s="88">
        <f t="shared" si="4"/>
        <v>0</v>
      </c>
      <c r="P22" s="88">
        <f t="shared" si="5"/>
        <v>100</v>
      </c>
      <c r="Q22" s="88" t="str">
        <f t="shared" si="6"/>
        <v>-</v>
      </c>
      <c r="R22" s="88">
        <f t="shared" si="7"/>
        <v>0</v>
      </c>
      <c r="S22" s="88" t="str">
        <f t="shared" si="8"/>
        <v>-</v>
      </c>
      <c r="T22" s="88">
        <f t="shared" si="9"/>
        <v>0</v>
      </c>
      <c r="U22" s="213" t="s">
        <v>709</v>
      </c>
    </row>
    <row r="23" spans="1:21" ht="82.5" hidden="1" customHeight="1" outlineLevel="2">
      <c r="A23" s="174"/>
      <c r="B23" s="23" t="s">
        <v>14</v>
      </c>
      <c r="C23" s="16">
        <f t="shared" si="1"/>
        <v>1000</v>
      </c>
      <c r="D23" s="88">
        <v>1000</v>
      </c>
      <c r="E23" s="88">
        <v>0</v>
      </c>
      <c r="F23" s="88">
        <v>0</v>
      </c>
      <c r="G23" s="88">
        <v>0</v>
      </c>
      <c r="H23" s="16">
        <f t="shared" si="10"/>
        <v>0</v>
      </c>
      <c r="I23" s="88">
        <v>0</v>
      </c>
      <c r="J23" s="88">
        <v>0</v>
      </c>
      <c r="K23" s="88">
        <v>0</v>
      </c>
      <c r="L23" s="88">
        <v>0</v>
      </c>
      <c r="M23" s="88">
        <f t="shared" si="2"/>
        <v>0</v>
      </c>
      <c r="N23" s="231">
        <f t="shared" si="3"/>
        <v>1000</v>
      </c>
      <c r="O23" s="88">
        <f t="shared" si="4"/>
        <v>0</v>
      </c>
      <c r="P23" s="88">
        <f t="shared" si="5"/>
        <v>1000</v>
      </c>
      <c r="Q23" s="88" t="str">
        <f t="shared" si="6"/>
        <v>-</v>
      </c>
      <c r="R23" s="88">
        <f t="shared" si="7"/>
        <v>0</v>
      </c>
      <c r="S23" s="88" t="str">
        <f t="shared" si="8"/>
        <v>-</v>
      </c>
      <c r="T23" s="88">
        <f t="shared" si="9"/>
        <v>0</v>
      </c>
      <c r="U23" s="214" t="s">
        <v>706</v>
      </c>
    </row>
    <row r="24" spans="1:21" s="63" customFormat="1" ht="35.25" customHeight="1">
      <c r="A24" s="175">
        <v>2</v>
      </c>
      <c r="B24" s="27" t="s">
        <v>45</v>
      </c>
      <c r="C24" s="7">
        <f t="shared" si="1"/>
        <v>1233486.1000000001</v>
      </c>
      <c r="D24" s="24">
        <f>D25+D27+D29+D31+D36+D40+D44+D47+D49</f>
        <v>197466.2</v>
      </c>
      <c r="E24" s="24">
        <f>E25+E27+E29+E31+E36+E40+E44+E47+E49</f>
        <v>1036019.9</v>
      </c>
      <c r="F24" s="24">
        <f>F25+F27+F29+F31+F36+F40+F44+F47+F49</f>
        <v>0</v>
      </c>
      <c r="G24" s="24">
        <f>G25+G27+G29+G31+G36+G40+G44+G47+G49</f>
        <v>49143.700000000004</v>
      </c>
      <c r="H24" s="7">
        <f t="shared" si="10"/>
        <v>242785.60499999998</v>
      </c>
      <c r="I24" s="24">
        <f>I25+I27+I29+I31+I36+I40+I44+I47+I49</f>
        <v>57717.904999999999</v>
      </c>
      <c r="J24" s="24">
        <f>J25+J27+J29+J31+J36+J40+J44+J47+J49</f>
        <v>185067.69999999998</v>
      </c>
      <c r="K24" s="24">
        <f>K25+K27+K29+K31+K36+K40+K44+K47+K49</f>
        <v>0</v>
      </c>
      <c r="L24" s="24">
        <f>L25+L27+L29+L31+L36+L40+L44+L47+L49</f>
        <v>29086.9</v>
      </c>
      <c r="M24" s="203">
        <f>IFERROR(H24/C24*100,"-")</f>
        <v>19.682881306891094</v>
      </c>
      <c r="N24" s="203">
        <f t="shared" si="3"/>
        <v>990700.49500000011</v>
      </c>
      <c r="O24" s="230">
        <f t="shared" si="4"/>
        <v>29.229257969211943</v>
      </c>
      <c r="P24" s="203">
        <f t="shared" si="5"/>
        <v>139748.29500000001</v>
      </c>
      <c r="Q24" s="203">
        <f t="shared" si="6"/>
        <v>17.863334478420732</v>
      </c>
      <c r="R24" s="203">
        <f t="shared" si="7"/>
        <v>850952.20000000007</v>
      </c>
      <c r="S24" s="203" t="str">
        <f t="shared" si="8"/>
        <v>-</v>
      </c>
      <c r="T24" s="203">
        <f t="shared" si="9"/>
        <v>0</v>
      </c>
      <c r="U24" s="212"/>
    </row>
    <row r="25" spans="1:21" ht="51.75" customHeight="1" outlineLevel="1" collapsed="1">
      <c r="A25" s="115"/>
      <c r="B25" s="114" t="s">
        <v>21</v>
      </c>
      <c r="C25" s="22">
        <f t="shared" si="1"/>
        <v>340593.8</v>
      </c>
      <c r="D25" s="21">
        <f t="shared" ref="D25:L25" si="11">D26</f>
        <v>23616.799999999999</v>
      </c>
      <c r="E25" s="21">
        <f t="shared" si="11"/>
        <v>316977</v>
      </c>
      <c r="F25" s="21">
        <f t="shared" si="11"/>
        <v>0</v>
      </c>
      <c r="G25" s="21">
        <f t="shared" si="11"/>
        <v>37654.400000000001</v>
      </c>
      <c r="H25" s="21">
        <f t="shared" si="10"/>
        <v>71859.7</v>
      </c>
      <c r="I25" s="21">
        <f t="shared" si="11"/>
        <v>7839</v>
      </c>
      <c r="J25" s="21">
        <f t="shared" si="11"/>
        <v>64020.7</v>
      </c>
      <c r="K25" s="21">
        <f t="shared" si="11"/>
        <v>0</v>
      </c>
      <c r="L25" s="21">
        <f t="shared" si="11"/>
        <v>27302.6</v>
      </c>
      <c r="M25" s="211">
        <f t="shared" si="2"/>
        <v>21.098358220261201</v>
      </c>
      <c r="N25" s="232">
        <f t="shared" si="3"/>
        <v>268734.09999999998</v>
      </c>
      <c r="O25" s="211">
        <f t="shared" si="4"/>
        <v>33.192473154703436</v>
      </c>
      <c r="P25" s="211">
        <f t="shared" si="5"/>
        <v>15777.8</v>
      </c>
      <c r="Q25" s="211">
        <f t="shared" si="6"/>
        <v>20.197269833457948</v>
      </c>
      <c r="R25" s="211">
        <f t="shared" si="7"/>
        <v>252956.3</v>
      </c>
      <c r="S25" s="211" t="str">
        <f t="shared" si="8"/>
        <v>-</v>
      </c>
      <c r="T25" s="211">
        <f t="shared" si="9"/>
        <v>0</v>
      </c>
      <c r="U25" s="317" t="s">
        <v>353</v>
      </c>
    </row>
    <row r="26" spans="1:21" ht="51" hidden="1" outlineLevel="2">
      <c r="A26" s="176"/>
      <c r="B26" s="100" t="s">
        <v>22</v>
      </c>
      <c r="C26" s="16">
        <f t="shared" si="1"/>
        <v>340593.8</v>
      </c>
      <c r="D26" s="3">
        <v>23616.799999999999</v>
      </c>
      <c r="E26" s="19">
        <v>316977</v>
      </c>
      <c r="F26" s="19">
        <v>0</v>
      </c>
      <c r="G26" s="19">
        <v>37654.400000000001</v>
      </c>
      <c r="H26" s="16">
        <f t="shared" si="10"/>
        <v>71859.7</v>
      </c>
      <c r="I26" s="20">
        <v>7839</v>
      </c>
      <c r="J26" s="20">
        <v>64020.7</v>
      </c>
      <c r="K26" s="20">
        <v>0</v>
      </c>
      <c r="L26" s="20">
        <v>27302.6</v>
      </c>
      <c r="M26" s="16">
        <f t="shared" si="2"/>
        <v>21.098358220261201</v>
      </c>
      <c r="N26" s="16">
        <f t="shared" si="3"/>
        <v>268734.09999999998</v>
      </c>
      <c r="O26" s="16">
        <f t="shared" si="4"/>
        <v>33.192473154703436</v>
      </c>
      <c r="P26" s="16">
        <f t="shared" si="5"/>
        <v>15777.8</v>
      </c>
      <c r="Q26" s="16">
        <f t="shared" si="6"/>
        <v>20.197269833457948</v>
      </c>
      <c r="R26" s="16">
        <f t="shared" si="7"/>
        <v>252956.3</v>
      </c>
      <c r="S26" s="16" t="str">
        <f t="shared" si="8"/>
        <v>-</v>
      </c>
      <c r="T26" s="16">
        <f t="shared" si="9"/>
        <v>0</v>
      </c>
      <c r="U26" s="318"/>
    </row>
    <row r="27" spans="1:21" ht="60" customHeight="1" outlineLevel="1" collapsed="1">
      <c r="A27" s="115"/>
      <c r="B27" s="114" t="s">
        <v>23</v>
      </c>
      <c r="C27" s="22">
        <f t="shared" si="1"/>
        <v>698893.2</v>
      </c>
      <c r="D27" s="21">
        <f>D28</f>
        <v>19782.2</v>
      </c>
      <c r="E27" s="21">
        <f>E28</f>
        <v>679111</v>
      </c>
      <c r="F27" s="21">
        <f>F28</f>
        <v>0</v>
      </c>
      <c r="G27" s="21">
        <f>G28</f>
        <v>9735.9</v>
      </c>
      <c r="H27" s="22">
        <f t="shared" si="10"/>
        <v>125322.2</v>
      </c>
      <c r="I27" s="21">
        <f>I28</f>
        <v>12762.3</v>
      </c>
      <c r="J27" s="21">
        <f>J28</f>
        <v>112559.9</v>
      </c>
      <c r="K27" s="21">
        <f>K28</f>
        <v>0</v>
      </c>
      <c r="L27" s="21">
        <f>L28</f>
        <v>1474.4</v>
      </c>
      <c r="M27" s="211">
        <f t="shared" si="2"/>
        <v>17.931523729233596</v>
      </c>
      <c r="N27" s="211">
        <f t="shared" si="3"/>
        <v>573571</v>
      </c>
      <c r="O27" s="211">
        <f t="shared" si="4"/>
        <v>64.51405809262873</v>
      </c>
      <c r="P27" s="211">
        <f t="shared" si="5"/>
        <v>7019.9000000000015</v>
      </c>
      <c r="Q27" s="211">
        <f t="shared" si="6"/>
        <v>16.574595316524103</v>
      </c>
      <c r="R27" s="211">
        <f t="shared" si="7"/>
        <v>566551.1</v>
      </c>
      <c r="S27" s="211" t="str">
        <f t="shared" si="8"/>
        <v>-</v>
      </c>
      <c r="T27" s="211">
        <f t="shared" si="9"/>
        <v>0</v>
      </c>
      <c r="U27" s="317" t="s">
        <v>354</v>
      </c>
    </row>
    <row r="28" spans="1:21" ht="63.75" hidden="1" outlineLevel="2">
      <c r="A28" s="176"/>
      <c r="B28" s="100" t="s">
        <v>24</v>
      </c>
      <c r="C28" s="16">
        <f t="shared" si="1"/>
        <v>698893.2</v>
      </c>
      <c r="D28" s="3">
        <v>19782.2</v>
      </c>
      <c r="E28" s="19">
        <f>643277+33170+1914+750</f>
        <v>679111</v>
      </c>
      <c r="F28" s="19">
        <v>0</v>
      </c>
      <c r="G28" s="19">
        <v>9735.9</v>
      </c>
      <c r="H28" s="22">
        <f t="shared" si="10"/>
        <v>125322.2</v>
      </c>
      <c r="I28" s="20">
        <v>12762.3</v>
      </c>
      <c r="J28" s="20">
        <f>100652.5+11000.2+457.2+450</f>
        <v>112559.9</v>
      </c>
      <c r="K28" s="20">
        <v>0</v>
      </c>
      <c r="L28" s="20">
        <v>1474.4</v>
      </c>
      <c r="M28" s="16">
        <f t="shared" si="2"/>
        <v>17.931523729233596</v>
      </c>
      <c r="N28" s="16">
        <f t="shared" si="3"/>
        <v>573571</v>
      </c>
      <c r="O28" s="16">
        <f t="shared" si="4"/>
        <v>64.51405809262873</v>
      </c>
      <c r="P28" s="16">
        <f t="shared" si="5"/>
        <v>7019.9000000000015</v>
      </c>
      <c r="Q28" s="16">
        <f t="shared" si="6"/>
        <v>16.574595316524103</v>
      </c>
      <c r="R28" s="16">
        <f t="shared" si="7"/>
        <v>566551.1</v>
      </c>
      <c r="S28" s="16" t="str">
        <f t="shared" si="8"/>
        <v>-</v>
      </c>
      <c r="T28" s="16">
        <f t="shared" si="9"/>
        <v>0</v>
      </c>
      <c r="U28" s="318"/>
    </row>
    <row r="29" spans="1:21" ht="45" customHeight="1" outlineLevel="1" collapsed="1">
      <c r="A29" s="115"/>
      <c r="B29" s="114" t="s">
        <v>25</v>
      </c>
      <c r="C29" s="22">
        <f t="shared" si="1"/>
        <v>57648.6</v>
      </c>
      <c r="D29" s="21">
        <f>D30</f>
        <v>56176.7</v>
      </c>
      <c r="E29" s="21">
        <f>E30</f>
        <v>1471.9</v>
      </c>
      <c r="F29" s="21">
        <f>F30</f>
        <v>0</v>
      </c>
      <c r="G29" s="21">
        <f>G30</f>
        <v>1753.4</v>
      </c>
      <c r="H29" s="22">
        <f t="shared" si="10"/>
        <v>18298.3</v>
      </c>
      <c r="I29" s="21">
        <f>I30</f>
        <v>18298.3</v>
      </c>
      <c r="J29" s="21">
        <f>J30</f>
        <v>0</v>
      </c>
      <c r="K29" s="21">
        <f>K30</f>
        <v>0</v>
      </c>
      <c r="L29" s="21">
        <f>L30</f>
        <v>309.89999999999998</v>
      </c>
      <c r="M29" s="211">
        <f t="shared" si="2"/>
        <v>31.741100390989548</v>
      </c>
      <c r="N29" s="211">
        <f t="shared" si="3"/>
        <v>39350.300000000003</v>
      </c>
      <c r="O29" s="211">
        <f t="shared" si="4"/>
        <v>32.57275703271997</v>
      </c>
      <c r="P29" s="211">
        <f t="shared" si="5"/>
        <v>37878.399999999994</v>
      </c>
      <c r="Q29" s="211">
        <f t="shared" si="6"/>
        <v>0</v>
      </c>
      <c r="R29" s="211">
        <f t="shared" si="7"/>
        <v>1471.9</v>
      </c>
      <c r="S29" s="211" t="str">
        <f t="shared" si="8"/>
        <v>-</v>
      </c>
      <c r="T29" s="211">
        <f t="shared" si="9"/>
        <v>0</v>
      </c>
      <c r="U29" s="317" t="s">
        <v>355</v>
      </c>
    </row>
    <row r="30" spans="1:21" ht="63.75" hidden="1" outlineLevel="2">
      <c r="A30" s="176"/>
      <c r="B30" s="100" t="s">
        <v>26</v>
      </c>
      <c r="C30" s="16">
        <f>SUM(D30:F30)</f>
        <v>57648.6</v>
      </c>
      <c r="D30" s="3">
        <v>56176.7</v>
      </c>
      <c r="E30" s="99">
        <f>1471.9</f>
        <v>1471.9</v>
      </c>
      <c r="F30" s="19">
        <v>0</v>
      </c>
      <c r="G30" s="19">
        <v>1753.4</v>
      </c>
      <c r="H30" s="16">
        <f t="shared" si="10"/>
        <v>18298.3</v>
      </c>
      <c r="I30" s="20">
        <v>18298.3</v>
      </c>
      <c r="J30" s="20">
        <v>0</v>
      </c>
      <c r="K30" s="20">
        <v>0</v>
      </c>
      <c r="L30" s="20">
        <v>309.89999999999998</v>
      </c>
      <c r="M30" s="16">
        <f t="shared" si="2"/>
        <v>31.741100390989548</v>
      </c>
      <c r="N30" s="16">
        <f t="shared" si="3"/>
        <v>39350.300000000003</v>
      </c>
      <c r="O30" s="16">
        <f>IFERROR(I30/D30*100,"-")</f>
        <v>32.57275703271997</v>
      </c>
      <c r="P30" s="16">
        <f t="shared" si="5"/>
        <v>37878.399999999994</v>
      </c>
      <c r="Q30" s="16">
        <f t="shared" si="6"/>
        <v>0</v>
      </c>
      <c r="R30" s="16">
        <f t="shared" si="7"/>
        <v>1471.9</v>
      </c>
      <c r="S30" s="16" t="str">
        <f>IFERROR(K30/F30*100,"-")</f>
        <v>-</v>
      </c>
      <c r="T30" s="16">
        <f>F30-K30</f>
        <v>0</v>
      </c>
      <c r="U30" s="318"/>
    </row>
    <row r="31" spans="1:21" s="2" customFormat="1" ht="25.5" outlineLevel="1" collapsed="1">
      <c r="A31" s="115"/>
      <c r="B31" s="114" t="s">
        <v>27</v>
      </c>
      <c r="C31" s="132">
        <f t="shared" si="1"/>
        <v>9729.1</v>
      </c>
      <c r="D31" s="161">
        <f>SUM(D32:D35)</f>
        <v>9729.1</v>
      </c>
      <c r="E31" s="161">
        <f>SUM(E32:E35)</f>
        <v>0</v>
      </c>
      <c r="F31" s="161">
        <f>SUM(F32:F35)</f>
        <v>0</v>
      </c>
      <c r="G31" s="21">
        <f>SUM(G32:G35)</f>
        <v>0</v>
      </c>
      <c r="H31" s="22">
        <f t="shared" si="10"/>
        <v>1997.0550000000001</v>
      </c>
      <c r="I31" s="21">
        <f>I32+I33+I34+I35</f>
        <v>1997.0550000000001</v>
      </c>
      <c r="J31" s="21">
        <f>SUM(J32:J35)</f>
        <v>0</v>
      </c>
      <c r="K31" s="21">
        <f>SUM(K32:K35)</f>
        <v>0</v>
      </c>
      <c r="L31" s="21">
        <f>SUM(L32:L35)</f>
        <v>0</v>
      </c>
      <c r="M31" s="22">
        <f t="shared" si="2"/>
        <v>20.526616028204046</v>
      </c>
      <c r="N31" s="22">
        <f t="shared" si="3"/>
        <v>7732.0450000000001</v>
      </c>
      <c r="O31" s="22">
        <f t="shared" si="4"/>
        <v>20.526616028204046</v>
      </c>
      <c r="P31" s="22">
        <f t="shared" si="5"/>
        <v>7732.0450000000001</v>
      </c>
      <c r="Q31" s="22" t="str">
        <f t="shared" si="6"/>
        <v>-</v>
      </c>
      <c r="R31" s="22">
        <f t="shared" si="7"/>
        <v>0</v>
      </c>
      <c r="S31" s="22" t="str">
        <f t="shared" si="8"/>
        <v>-</v>
      </c>
      <c r="T31" s="22">
        <f t="shared" si="9"/>
        <v>0</v>
      </c>
      <c r="U31" s="214"/>
    </row>
    <row r="32" spans="1:21" ht="25.5" hidden="1" outlineLevel="2">
      <c r="A32" s="91"/>
      <c r="B32" s="116" t="s">
        <v>28</v>
      </c>
      <c r="C32" s="16">
        <f t="shared" si="1"/>
        <v>2422.6</v>
      </c>
      <c r="D32" s="3">
        <v>2422.6</v>
      </c>
      <c r="E32" s="99">
        <v>0</v>
      </c>
      <c r="F32" s="99">
        <v>0</v>
      </c>
      <c r="G32" s="99">
        <v>0</v>
      </c>
      <c r="H32" s="16">
        <f t="shared" si="10"/>
        <v>510.73</v>
      </c>
      <c r="I32" s="20">
        <v>510.73</v>
      </c>
      <c r="J32" s="20">
        <v>0</v>
      </c>
      <c r="K32" s="20">
        <v>0</v>
      </c>
      <c r="L32" s="20">
        <v>0</v>
      </c>
      <c r="M32" s="16">
        <f t="shared" ref="M32" si="12">IFERROR(H32/C32*100,"-")</f>
        <v>21.081895484190539</v>
      </c>
      <c r="N32" s="16">
        <f t="shared" si="3"/>
        <v>1911.87</v>
      </c>
      <c r="O32" s="16">
        <f t="shared" ref="O32" si="13">IFERROR(I32/D32*100,"-")</f>
        <v>21.081895484190539</v>
      </c>
      <c r="P32" s="16">
        <f t="shared" si="5"/>
        <v>1911.87</v>
      </c>
      <c r="Q32" s="16" t="str">
        <f t="shared" ref="Q32" si="14">IFERROR(J32/E32*100,"-")</f>
        <v>-</v>
      </c>
      <c r="R32" s="16">
        <f t="shared" si="7"/>
        <v>0</v>
      </c>
      <c r="S32" s="16" t="str">
        <f t="shared" ref="S32" si="15">IFERROR(K32/F32*100,"-")</f>
        <v>-</v>
      </c>
      <c r="T32" s="16">
        <f t="shared" si="9"/>
        <v>0</v>
      </c>
      <c r="U32" s="319" t="s">
        <v>357</v>
      </c>
    </row>
    <row r="33" spans="1:21" ht="25.5" hidden="1" outlineLevel="2">
      <c r="A33" s="91"/>
      <c r="B33" s="116" t="s">
        <v>29</v>
      </c>
      <c r="C33" s="16">
        <f t="shared" si="1"/>
        <v>1401.7</v>
      </c>
      <c r="D33" s="3">
        <v>1401.7</v>
      </c>
      <c r="E33" s="99">
        <v>0</v>
      </c>
      <c r="F33" s="99">
        <v>0</v>
      </c>
      <c r="G33" s="99">
        <v>0</v>
      </c>
      <c r="H33" s="16">
        <f t="shared" si="10"/>
        <v>375</v>
      </c>
      <c r="I33" s="20">
        <v>375</v>
      </c>
      <c r="J33" s="20">
        <v>0</v>
      </c>
      <c r="K33" s="20">
        <v>0</v>
      </c>
      <c r="L33" s="20">
        <v>0</v>
      </c>
      <c r="M33" s="16">
        <f t="shared" si="2"/>
        <v>26.753228222872227</v>
      </c>
      <c r="N33" s="16">
        <f t="shared" si="3"/>
        <v>1026.7</v>
      </c>
      <c r="O33" s="16">
        <f t="shared" si="4"/>
        <v>26.753228222872227</v>
      </c>
      <c r="P33" s="16">
        <f t="shared" si="5"/>
        <v>1026.7</v>
      </c>
      <c r="Q33" s="16" t="str">
        <f t="shared" si="6"/>
        <v>-</v>
      </c>
      <c r="R33" s="16">
        <f t="shared" si="7"/>
        <v>0</v>
      </c>
      <c r="S33" s="16" t="str">
        <f t="shared" si="8"/>
        <v>-</v>
      </c>
      <c r="T33" s="16">
        <f t="shared" si="9"/>
        <v>0</v>
      </c>
      <c r="U33" s="320"/>
    </row>
    <row r="34" spans="1:21" ht="40.5" hidden="1" customHeight="1" outlineLevel="2">
      <c r="A34" s="91"/>
      <c r="B34" s="117" t="s">
        <v>30</v>
      </c>
      <c r="C34" s="16">
        <f t="shared" si="1"/>
        <v>351.7</v>
      </c>
      <c r="D34" s="19">
        <v>351.7</v>
      </c>
      <c r="E34" s="99">
        <v>0</v>
      </c>
      <c r="F34" s="99">
        <v>0</v>
      </c>
      <c r="G34" s="99">
        <v>0</v>
      </c>
      <c r="H34" s="16">
        <f t="shared" si="10"/>
        <v>0</v>
      </c>
      <c r="I34" s="20">
        <v>0</v>
      </c>
      <c r="J34" s="20">
        <v>0</v>
      </c>
      <c r="K34" s="20">
        <v>0</v>
      </c>
      <c r="L34" s="20">
        <v>0</v>
      </c>
      <c r="M34" s="16">
        <f t="shared" si="2"/>
        <v>0</v>
      </c>
      <c r="N34" s="16">
        <f t="shared" si="3"/>
        <v>351.7</v>
      </c>
      <c r="O34" s="16">
        <f t="shared" si="4"/>
        <v>0</v>
      </c>
      <c r="P34" s="16">
        <f t="shared" si="5"/>
        <v>351.7</v>
      </c>
      <c r="Q34" s="16" t="str">
        <f t="shared" si="6"/>
        <v>-</v>
      </c>
      <c r="R34" s="16">
        <f t="shared" si="7"/>
        <v>0</v>
      </c>
      <c r="S34" s="16" t="str">
        <f t="shared" si="8"/>
        <v>-</v>
      </c>
      <c r="T34" s="16">
        <f t="shared" si="9"/>
        <v>0</v>
      </c>
      <c r="U34" s="321"/>
    </row>
    <row r="35" spans="1:21" ht="80.25" hidden="1" customHeight="1" outlineLevel="2">
      <c r="A35" s="91"/>
      <c r="B35" s="117" t="s">
        <v>31</v>
      </c>
      <c r="C35" s="16">
        <f t="shared" si="1"/>
        <v>5553.1</v>
      </c>
      <c r="D35" s="3">
        <v>5553.1</v>
      </c>
      <c r="E35" s="99">
        <v>0</v>
      </c>
      <c r="F35" s="99">
        <v>0</v>
      </c>
      <c r="G35" s="99">
        <v>0</v>
      </c>
      <c r="H35" s="16">
        <f t="shared" si="10"/>
        <v>1111.325</v>
      </c>
      <c r="I35" s="20">
        <v>1111.325</v>
      </c>
      <c r="J35" s="20">
        <v>0</v>
      </c>
      <c r="K35" s="20">
        <v>0</v>
      </c>
      <c r="L35" s="20">
        <v>0</v>
      </c>
      <c r="M35" s="16">
        <f t="shared" si="2"/>
        <v>20.012695611460266</v>
      </c>
      <c r="N35" s="16">
        <f t="shared" si="3"/>
        <v>4441.7750000000005</v>
      </c>
      <c r="O35" s="16">
        <f t="shared" si="4"/>
        <v>20.012695611460266</v>
      </c>
      <c r="P35" s="16">
        <f t="shared" si="5"/>
        <v>4441.7750000000005</v>
      </c>
      <c r="Q35" s="16" t="str">
        <f t="shared" si="6"/>
        <v>-</v>
      </c>
      <c r="R35" s="16">
        <f t="shared" si="7"/>
        <v>0</v>
      </c>
      <c r="S35" s="16" t="str">
        <f t="shared" si="8"/>
        <v>-</v>
      </c>
      <c r="T35" s="16">
        <f t="shared" si="9"/>
        <v>0</v>
      </c>
      <c r="U35" s="215" t="s">
        <v>356</v>
      </c>
    </row>
    <row r="36" spans="1:21" ht="38.25" outlineLevel="1">
      <c r="A36" s="115"/>
      <c r="B36" s="114" t="s">
        <v>32</v>
      </c>
      <c r="C36" s="22">
        <f t="shared" si="1"/>
        <v>2100</v>
      </c>
      <c r="D36" s="21">
        <f>SUM(D37:D39)</f>
        <v>2100</v>
      </c>
      <c r="E36" s="21">
        <f t="shared" ref="E36:L36" si="16">SUM(E37:E39)</f>
        <v>0</v>
      </c>
      <c r="F36" s="21">
        <f t="shared" si="16"/>
        <v>0</v>
      </c>
      <c r="G36" s="21">
        <f t="shared" si="16"/>
        <v>0</v>
      </c>
      <c r="H36" s="22">
        <f t="shared" si="10"/>
        <v>0</v>
      </c>
      <c r="I36" s="21">
        <f t="shared" si="16"/>
        <v>0</v>
      </c>
      <c r="J36" s="21">
        <f t="shared" si="16"/>
        <v>0</v>
      </c>
      <c r="K36" s="21">
        <f t="shared" si="16"/>
        <v>0</v>
      </c>
      <c r="L36" s="21">
        <f t="shared" si="16"/>
        <v>0</v>
      </c>
      <c r="M36" s="22">
        <f t="shared" si="2"/>
        <v>0</v>
      </c>
      <c r="N36" s="22">
        <f t="shared" si="3"/>
        <v>2100</v>
      </c>
      <c r="O36" s="22">
        <f t="shared" si="4"/>
        <v>0</v>
      </c>
      <c r="P36" s="22">
        <f t="shared" si="5"/>
        <v>2100</v>
      </c>
      <c r="Q36" s="22" t="str">
        <f t="shared" si="6"/>
        <v>-</v>
      </c>
      <c r="R36" s="22">
        <f t="shared" si="7"/>
        <v>0</v>
      </c>
      <c r="S36" s="22" t="str">
        <f t="shared" si="8"/>
        <v>-</v>
      </c>
      <c r="T36" s="22">
        <f t="shared" si="9"/>
        <v>0</v>
      </c>
      <c r="U36" s="213"/>
    </row>
    <row r="37" spans="1:21" outlineLevel="2">
      <c r="A37" s="176"/>
      <c r="B37" s="100" t="s">
        <v>33</v>
      </c>
      <c r="C37" s="16">
        <f t="shared" si="1"/>
        <v>0</v>
      </c>
      <c r="D37" s="19">
        <v>0</v>
      </c>
      <c r="E37" s="210">
        <v>0</v>
      </c>
      <c r="F37" s="210">
        <v>0</v>
      </c>
      <c r="G37" s="210">
        <v>0</v>
      </c>
      <c r="H37" s="16">
        <f t="shared" si="10"/>
        <v>0</v>
      </c>
      <c r="I37" s="210">
        <v>0</v>
      </c>
      <c r="J37" s="210">
        <v>0</v>
      </c>
      <c r="K37" s="210">
        <v>0</v>
      </c>
      <c r="L37" s="210">
        <v>0</v>
      </c>
      <c r="M37" s="16" t="str">
        <f t="shared" si="2"/>
        <v>-</v>
      </c>
      <c r="N37" s="16">
        <f t="shared" si="3"/>
        <v>0</v>
      </c>
      <c r="O37" s="16" t="str">
        <f t="shared" si="4"/>
        <v>-</v>
      </c>
      <c r="P37" s="16">
        <f t="shared" si="5"/>
        <v>0</v>
      </c>
      <c r="Q37" s="16" t="str">
        <f t="shared" si="6"/>
        <v>-</v>
      </c>
      <c r="R37" s="16">
        <f t="shared" si="7"/>
        <v>0</v>
      </c>
      <c r="S37" s="16" t="str">
        <f t="shared" si="8"/>
        <v>-</v>
      </c>
      <c r="T37" s="16">
        <f t="shared" si="9"/>
        <v>0</v>
      </c>
      <c r="U37" s="213"/>
    </row>
    <row r="38" spans="1:21" ht="25.5" outlineLevel="2">
      <c r="A38" s="176"/>
      <c r="B38" s="100" t="s">
        <v>34</v>
      </c>
      <c r="C38" s="16">
        <f t="shared" si="1"/>
        <v>2100</v>
      </c>
      <c r="D38" s="19">
        <v>2100</v>
      </c>
      <c r="E38" s="210">
        <v>0</v>
      </c>
      <c r="F38" s="210">
        <v>0</v>
      </c>
      <c r="G38" s="210">
        <v>0</v>
      </c>
      <c r="H38" s="16">
        <f t="shared" si="10"/>
        <v>0</v>
      </c>
      <c r="I38" s="210">
        <v>0</v>
      </c>
      <c r="J38" s="210">
        <v>0</v>
      </c>
      <c r="K38" s="210">
        <v>0</v>
      </c>
      <c r="L38" s="210">
        <v>0</v>
      </c>
      <c r="M38" s="16">
        <f t="shared" si="2"/>
        <v>0</v>
      </c>
      <c r="N38" s="16">
        <f t="shared" si="3"/>
        <v>2100</v>
      </c>
      <c r="O38" s="16">
        <f t="shared" si="4"/>
        <v>0</v>
      </c>
      <c r="P38" s="16">
        <f t="shared" si="5"/>
        <v>2100</v>
      </c>
      <c r="Q38" s="16" t="str">
        <f t="shared" si="6"/>
        <v>-</v>
      </c>
      <c r="R38" s="16">
        <f t="shared" si="7"/>
        <v>0</v>
      </c>
      <c r="S38" s="16" t="str">
        <f t="shared" si="8"/>
        <v>-</v>
      </c>
      <c r="T38" s="16">
        <f t="shared" si="9"/>
        <v>0</v>
      </c>
      <c r="U38" s="214" t="s">
        <v>998</v>
      </c>
    </row>
    <row r="39" spans="1:21" s="18" customFormat="1" outlineLevel="2">
      <c r="A39" s="176"/>
      <c r="B39" s="100" t="s">
        <v>35</v>
      </c>
      <c r="C39" s="16">
        <f t="shared" si="1"/>
        <v>0</v>
      </c>
      <c r="D39" s="19">
        <v>0</v>
      </c>
      <c r="E39" s="210">
        <v>0</v>
      </c>
      <c r="F39" s="210">
        <v>0</v>
      </c>
      <c r="G39" s="210">
        <v>0</v>
      </c>
      <c r="H39" s="16">
        <f t="shared" si="10"/>
        <v>0</v>
      </c>
      <c r="I39" s="210">
        <v>0</v>
      </c>
      <c r="J39" s="210">
        <v>0</v>
      </c>
      <c r="K39" s="210">
        <v>0</v>
      </c>
      <c r="L39" s="210">
        <v>0</v>
      </c>
      <c r="M39" s="16" t="str">
        <f t="shared" si="2"/>
        <v>-</v>
      </c>
      <c r="N39" s="16">
        <f t="shared" si="3"/>
        <v>0</v>
      </c>
      <c r="O39" s="16" t="str">
        <f t="shared" si="4"/>
        <v>-</v>
      </c>
      <c r="P39" s="16">
        <f t="shared" si="5"/>
        <v>0</v>
      </c>
      <c r="Q39" s="16" t="str">
        <f t="shared" si="6"/>
        <v>-</v>
      </c>
      <c r="R39" s="16">
        <f t="shared" si="7"/>
        <v>0</v>
      </c>
      <c r="S39" s="16" t="str">
        <f t="shared" si="8"/>
        <v>-</v>
      </c>
      <c r="T39" s="16">
        <f t="shared" si="9"/>
        <v>0</v>
      </c>
      <c r="U39" s="213"/>
    </row>
    <row r="40" spans="1:21" ht="25.5" outlineLevel="1">
      <c r="A40" s="115"/>
      <c r="B40" s="114" t="s">
        <v>36</v>
      </c>
      <c r="C40" s="22">
        <f>SUM(D40:F40)</f>
        <v>56722.9</v>
      </c>
      <c r="D40" s="21">
        <f>D41+D42+D43</f>
        <v>22722.9</v>
      </c>
      <c r="E40" s="21">
        <f t="shared" ref="E40:G40" si="17">E41+E42+E43</f>
        <v>34000</v>
      </c>
      <c r="F40" s="21">
        <f t="shared" si="17"/>
        <v>0</v>
      </c>
      <c r="G40" s="21">
        <f t="shared" si="17"/>
        <v>0</v>
      </c>
      <c r="H40" s="22">
        <f t="shared" si="10"/>
        <v>9304.85</v>
      </c>
      <c r="I40" s="21">
        <f>I41+I42+I43</f>
        <v>1199.3499999999999</v>
      </c>
      <c r="J40" s="21">
        <f t="shared" ref="J40:L40" si="18">J41+J42+J43</f>
        <v>8105.5</v>
      </c>
      <c r="K40" s="21">
        <f t="shared" si="18"/>
        <v>0</v>
      </c>
      <c r="L40" s="21">
        <f t="shared" si="18"/>
        <v>0</v>
      </c>
      <c r="M40" s="22">
        <f t="shared" si="2"/>
        <v>16.404044927181086</v>
      </c>
      <c r="N40" s="22">
        <f t="shared" si="3"/>
        <v>47418.05</v>
      </c>
      <c r="O40" s="22">
        <f t="shared" si="4"/>
        <v>5.2781555171214931</v>
      </c>
      <c r="P40" s="22">
        <f t="shared" si="5"/>
        <v>21523.550000000003</v>
      </c>
      <c r="Q40" s="22">
        <f t="shared" si="6"/>
        <v>23.839705882352941</v>
      </c>
      <c r="R40" s="22">
        <f t="shared" si="7"/>
        <v>25894.5</v>
      </c>
      <c r="S40" s="22" t="str">
        <f t="shared" si="8"/>
        <v>-</v>
      </c>
      <c r="T40" s="22">
        <f t="shared" si="9"/>
        <v>0</v>
      </c>
      <c r="U40" s="214"/>
    </row>
    <row r="41" spans="1:21" s="18" customFormat="1" ht="25.5" outlineLevel="2">
      <c r="A41" s="176"/>
      <c r="B41" s="100" t="s">
        <v>202</v>
      </c>
      <c r="C41" s="16">
        <f t="shared" si="1"/>
        <v>3722.9</v>
      </c>
      <c r="D41" s="3">
        <v>3722.9</v>
      </c>
      <c r="E41" s="19">
        <v>0</v>
      </c>
      <c r="F41" s="99">
        <v>0</v>
      </c>
      <c r="G41" s="99">
        <v>0</v>
      </c>
      <c r="H41" s="16">
        <f t="shared" si="10"/>
        <v>298.79000000000002</v>
      </c>
      <c r="I41" s="20">
        <v>298.79000000000002</v>
      </c>
      <c r="J41" s="20">
        <v>0</v>
      </c>
      <c r="K41" s="99">
        <v>0</v>
      </c>
      <c r="L41" s="99">
        <v>0</v>
      </c>
      <c r="M41" s="16">
        <f t="shared" si="2"/>
        <v>8.0257326277901644</v>
      </c>
      <c r="N41" s="16">
        <f t="shared" si="3"/>
        <v>3424.11</v>
      </c>
      <c r="O41" s="16">
        <f t="shared" si="4"/>
        <v>8.0257326277901644</v>
      </c>
      <c r="P41" s="16">
        <f t="shared" si="5"/>
        <v>3424.11</v>
      </c>
      <c r="Q41" s="16" t="str">
        <f t="shared" si="6"/>
        <v>-</v>
      </c>
      <c r="R41" s="16">
        <f t="shared" si="7"/>
        <v>0</v>
      </c>
      <c r="S41" s="16" t="str">
        <f t="shared" si="8"/>
        <v>-</v>
      </c>
      <c r="T41" s="16">
        <f t="shared" si="9"/>
        <v>0</v>
      </c>
      <c r="U41" s="216"/>
    </row>
    <row r="42" spans="1:21" s="18" customFormat="1" ht="65.25" customHeight="1" outlineLevel="2">
      <c r="A42" s="176"/>
      <c r="B42" s="100" t="s">
        <v>203</v>
      </c>
      <c r="C42" s="16">
        <f t="shared" si="1"/>
        <v>44000</v>
      </c>
      <c r="D42" s="3">
        <v>10000</v>
      </c>
      <c r="E42" s="19">
        <v>34000</v>
      </c>
      <c r="F42" s="99">
        <v>0</v>
      </c>
      <c r="G42" s="99">
        <v>0</v>
      </c>
      <c r="H42" s="16">
        <f t="shared" si="10"/>
        <v>9006.06</v>
      </c>
      <c r="I42" s="20">
        <v>900.56</v>
      </c>
      <c r="J42" s="20">
        <v>8105.5</v>
      </c>
      <c r="K42" s="99">
        <v>0</v>
      </c>
      <c r="L42" s="99">
        <v>0</v>
      </c>
      <c r="M42" s="16">
        <f t="shared" si="2"/>
        <v>20.468318181818184</v>
      </c>
      <c r="N42" s="16">
        <f t="shared" si="3"/>
        <v>34993.94</v>
      </c>
      <c r="O42" s="16">
        <f t="shared" si="4"/>
        <v>9.0055999999999994</v>
      </c>
      <c r="P42" s="16">
        <f t="shared" si="5"/>
        <v>9099.44</v>
      </c>
      <c r="Q42" s="16">
        <f t="shared" si="6"/>
        <v>23.839705882352941</v>
      </c>
      <c r="R42" s="16">
        <f t="shared" si="7"/>
        <v>25894.5</v>
      </c>
      <c r="S42" s="16" t="str">
        <f t="shared" si="8"/>
        <v>-</v>
      </c>
      <c r="T42" s="16">
        <f t="shared" si="9"/>
        <v>0</v>
      </c>
      <c r="U42" s="213"/>
    </row>
    <row r="43" spans="1:21" s="18" customFormat="1" ht="50.25" customHeight="1" outlineLevel="2">
      <c r="A43" s="176"/>
      <c r="B43" s="100" t="s">
        <v>302</v>
      </c>
      <c r="C43" s="16">
        <f t="shared" si="1"/>
        <v>9000</v>
      </c>
      <c r="D43" s="3">
        <v>9000</v>
      </c>
      <c r="E43" s="19">
        <v>0</v>
      </c>
      <c r="F43" s="99">
        <v>0</v>
      </c>
      <c r="G43" s="99">
        <v>0</v>
      </c>
      <c r="H43" s="16">
        <f t="shared" si="10"/>
        <v>0</v>
      </c>
      <c r="I43" s="20">
        <v>0</v>
      </c>
      <c r="J43" s="99">
        <v>0</v>
      </c>
      <c r="K43" s="99">
        <v>0</v>
      </c>
      <c r="L43" s="99">
        <v>0</v>
      </c>
      <c r="M43" s="16">
        <f t="shared" ref="M43" si="19">IFERROR(H43/C43*100,"-")</f>
        <v>0</v>
      </c>
      <c r="N43" s="16">
        <f t="shared" si="3"/>
        <v>9000</v>
      </c>
      <c r="O43" s="16">
        <f t="shared" ref="O43" si="20">IFERROR(I43/D43*100,"-")</f>
        <v>0</v>
      </c>
      <c r="P43" s="16">
        <f t="shared" si="5"/>
        <v>9000</v>
      </c>
      <c r="Q43" s="16" t="str">
        <f t="shared" ref="Q43" si="21">IFERROR(J43/E43*100,"-")</f>
        <v>-</v>
      </c>
      <c r="R43" s="16">
        <f t="shared" si="7"/>
        <v>0</v>
      </c>
      <c r="S43" s="16" t="str">
        <f t="shared" ref="S43" si="22">IFERROR(K43/F43*100,"-")</f>
        <v>-</v>
      </c>
      <c r="T43" s="16">
        <f t="shared" si="9"/>
        <v>0</v>
      </c>
      <c r="U43" s="213" t="s">
        <v>370</v>
      </c>
    </row>
    <row r="44" spans="1:21" s="104" customFormat="1" ht="38.25" outlineLevel="1">
      <c r="A44" s="115"/>
      <c r="B44" s="114" t="s">
        <v>37</v>
      </c>
      <c r="C44" s="22">
        <f t="shared" si="1"/>
        <v>10542.3</v>
      </c>
      <c r="D44" s="21">
        <f>SUM(D45:D46)</f>
        <v>6082.3</v>
      </c>
      <c r="E44" s="21">
        <f t="shared" ref="E44:L44" si="23">SUM(E45:E46)</f>
        <v>4460</v>
      </c>
      <c r="F44" s="21">
        <f t="shared" si="23"/>
        <v>0</v>
      </c>
      <c r="G44" s="21">
        <f t="shared" si="23"/>
        <v>0</v>
      </c>
      <c r="H44" s="22">
        <f t="shared" si="10"/>
        <v>746.6</v>
      </c>
      <c r="I44" s="21">
        <f t="shared" si="23"/>
        <v>365</v>
      </c>
      <c r="J44" s="21">
        <f t="shared" si="23"/>
        <v>381.6</v>
      </c>
      <c r="K44" s="21">
        <f t="shared" si="23"/>
        <v>0</v>
      </c>
      <c r="L44" s="21">
        <f t="shared" si="23"/>
        <v>0</v>
      </c>
      <c r="M44" s="22">
        <f t="shared" si="2"/>
        <v>7.0819460649004489</v>
      </c>
      <c r="N44" s="22">
        <f t="shared" si="3"/>
        <v>9795.6999999999989</v>
      </c>
      <c r="O44" s="22">
        <f t="shared" si="4"/>
        <v>6.001019351232264</v>
      </c>
      <c r="P44" s="22">
        <f t="shared" si="5"/>
        <v>5717.3</v>
      </c>
      <c r="Q44" s="22">
        <f t="shared" si="6"/>
        <v>8.5560538116591935</v>
      </c>
      <c r="R44" s="22">
        <f t="shared" si="7"/>
        <v>4078.4</v>
      </c>
      <c r="S44" s="22" t="str">
        <f t="shared" si="8"/>
        <v>-</v>
      </c>
      <c r="T44" s="22">
        <f t="shared" si="9"/>
        <v>0</v>
      </c>
      <c r="U44" s="219"/>
    </row>
    <row r="45" spans="1:21" s="18" customFormat="1" ht="25.5" outlineLevel="2">
      <c r="A45" s="176"/>
      <c r="B45" s="100" t="s">
        <v>38</v>
      </c>
      <c r="C45" s="16">
        <f t="shared" si="1"/>
        <v>7030</v>
      </c>
      <c r="D45" s="3">
        <v>2570</v>
      </c>
      <c r="E45" s="19">
        <v>4460</v>
      </c>
      <c r="F45" s="99">
        <v>0</v>
      </c>
      <c r="G45" s="99">
        <v>0</v>
      </c>
      <c r="H45" s="16">
        <f t="shared" si="10"/>
        <v>592.79999999999995</v>
      </c>
      <c r="I45" s="3">
        <v>211.2</v>
      </c>
      <c r="J45" s="20">
        <v>381.6</v>
      </c>
      <c r="K45" s="20">
        <v>0</v>
      </c>
      <c r="L45" s="20">
        <v>0</v>
      </c>
      <c r="M45" s="16">
        <f t="shared" si="2"/>
        <v>8.4324324324324316</v>
      </c>
      <c r="N45" s="16">
        <f t="shared" si="3"/>
        <v>6437.2</v>
      </c>
      <c r="O45" s="16">
        <f t="shared" si="4"/>
        <v>8.2178988326848259</v>
      </c>
      <c r="P45" s="16">
        <f t="shared" si="5"/>
        <v>2358.8000000000002</v>
      </c>
      <c r="Q45" s="16">
        <f t="shared" si="6"/>
        <v>8.5560538116591935</v>
      </c>
      <c r="R45" s="16">
        <f t="shared" si="7"/>
        <v>4078.4</v>
      </c>
      <c r="S45" s="16" t="str">
        <f t="shared" si="8"/>
        <v>-</v>
      </c>
      <c r="T45" s="16">
        <f t="shared" si="9"/>
        <v>0</v>
      </c>
      <c r="U45" s="322" t="s">
        <v>358</v>
      </c>
    </row>
    <row r="46" spans="1:21" s="18" customFormat="1" ht="25.5" outlineLevel="2">
      <c r="A46" s="176"/>
      <c r="B46" s="100" t="s">
        <v>39</v>
      </c>
      <c r="C46" s="16">
        <f t="shared" si="1"/>
        <v>3512.3</v>
      </c>
      <c r="D46" s="19">
        <v>3512.3</v>
      </c>
      <c r="E46" s="99">
        <v>0</v>
      </c>
      <c r="F46" s="99">
        <v>0</v>
      </c>
      <c r="G46" s="99">
        <v>0</v>
      </c>
      <c r="H46" s="16">
        <f t="shared" si="10"/>
        <v>153.80000000000001</v>
      </c>
      <c r="I46" s="19">
        <v>153.80000000000001</v>
      </c>
      <c r="J46" s="99">
        <v>0</v>
      </c>
      <c r="K46" s="20">
        <v>0</v>
      </c>
      <c r="L46" s="20">
        <v>0</v>
      </c>
      <c r="M46" s="16">
        <f t="shared" si="2"/>
        <v>4.378897019047348</v>
      </c>
      <c r="N46" s="16">
        <f t="shared" si="3"/>
        <v>3358.5</v>
      </c>
      <c r="O46" s="16">
        <f t="shared" si="4"/>
        <v>4.378897019047348</v>
      </c>
      <c r="P46" s="16">
        <f t="shared" si="5"/>
        <v>3358.5</v>
      </c>
      <c r="Q46" s="16" t="str">
        <f t="shared" si="6"/>
        <v>-</v>
      </c>
      <c r="R46" s="16">
        <f t="shared" si="7"/>
        <v>0</v>
      </c>
      <c r="S46" s="16" t="str">
        <f t="shared" si="8"/>
        <v>-</v>
      </c>
      <c r="T46" s="16">
        <f t="shared" si="9"/>
        <v>0</v>
      </c>
      <c r="U46" s="323"/>
    </row>
    <row r="47" spans="1:21" s="18" customFormat="1" ht="44.25" customHeight="1" outlineLevel="1" collapsed="1">
      <c r="A47" s="115"/>
      <c r="B47" s="114" t="s">
        <v>40</v>
      </c>
      <c r="C47" s="22">
        <f t="shared" si="1"/>
        <v>57256.2</v>
      </c>
      <c r="D47" s="21">
        <f>D48</f>
        <v>57256.2</v>
      </c>
      <c r="E47" s="21">
        <f t="shared" ref="E47:L47" si="24">E48</f>
        <v>0</v>
      </c>
      <c r="F47" s="21">
        <f t="shared" si="24"/>
        <v>0</v>
      </c>
      <c r="G47" s="21">
        <f t="shared" si="24"/>
        <v>0</v>
      </c>
      <c r="H47" s="22">
        <f t="shared" si="10"/>
        <v>15256.900000000001</v>
      </c>
      <c r="I47" s="21">
        <f t="shared" si="24"/>
        <v>15256.900000000001</v>
      </c>
      <c r="J47" s="21">
        <f t="shared" si="24"/>
        <v>0</v>
      </c>
      <c r="K47" s="21">
        <f t="shared" si="24"/>
        <v>0</v>
      </c>
      <c r="L47" s="21">
        <f t="shared" si="24"/>
        <v>0</v>
      </c>
      <c r="M47" s="22">
        <f t="shared" si="2"/>
        <v>26.646721228443386</v>
      </c>
      <c r="N47" s="22">
        <f t="shared" si="3"/>
        <v>41999.299999999996</v>
      </c>
      <c r="O47" s="22">
        <f t="shared" si="4"/>
        <v>26.646721228443386</v>
      </c>
      <c r="P47" s="22">
        <f t="shared" si="5"/>
        <v>41999.299999999996</v>
      </c>
      <c r="Q47" s="22" t="str">
        <f t="shared" si="6"/>
        <v>-</v>
      </c>
      <c r="R47" s="22">
        <f t="shared" si="7"/>
        <v>0</v>
      </c>
      <c r="S47" s="22" t="str">
        <f t="shared" si="8"/>
        <v>-</v>
      </c>
      <c r="T47" s="22">
        <f t="shared" si="9"/>
        <v>0</v>
      </c>
      <c r="U47" s="317" t="s">
        <v>359</v>
      </c>
    </row>
    <row r="48" spans="1:21" s="18" customFormat="1" ht="42.75" hidden="1" customHeight="1" outlineLevel="2">
      <c r="A48" s="176"/>
      <c r="B48" s="100" t="s">
        <v>41</v>
      </c>
      <c r="C48" s="16">
        <f t="shared" si="1"/>
        <v>57256.2</v>
      </c>
      <c r="D48" s="3">
        <f>32644+22469+2143.2</f>
        <v>57256.2</v>
      </c>
      <c r="E48" s="88">
        <v>0</v>
      </c>
      <c r="F48" s="88">
        <v>0</v>
      </c>
      <c r="G48" s="88">
        <v>0</v>
      </c>
      <c r="H48" s="16">
        <f t="shared" si="10"/>
        <v>15256.900000000001</v>
      </c>
      <c r="I48" s="20">
        <f>9346.2+5775.5+135.2</f>
        <v>15256.900000000001</v>
      </c>
      <c r="J48" s="88">
        <v>0</v>
      </c>
      <c r="K48" s="88">
        <v>0</v>
      </c>
      <c r="L48" s="88">
        <v>0</v>
      </c>
      <c r="M48" s="16">
        <f t="shared" si="2"/>
        <v>26.646721228443386</v>
      </c>
      <c r="N48" s="16">
        <f t="shared" si="3"/>
        <v>41999.299999999996</v>
      </c>
      <c r="O48" s="16">
        <f t="shared" si="4"/>
        <v>26.646721228443386</v>
      </c>
      <c r="P48" s="16">
        <f t="shared" si="5"/>
        <v>41999.299999999996</v>
      </c>
      <c r="Q48" s="16" t="str">
        <f t="shared" si="6"/>
        <v>-</v>
      </c>
      <c r="R48" s="16">
        <f t="shared" si="7"/>
        <v>0</v>
      </c>
      <c r="S48" s="16" t="str">
        <f t="shared" si="8"/>
        <v>-</v>
      </c>
      <c r="T48" s="16">
        <f t="shared" si="9"/>
        <v>0</v>
      </c>
      <c r="U48" s="318"/>
    </row>
    <row r="49" spans="1:21" s="18" customFormat="1" ht="63" customHeight="1" outlineLevel="1" collapsed="1">
      <c r="A49" s="177"/>
      <c r="B49" s="118" t="s">
        <v>42</v>
      </c>
      <c r="C49" s="22">
        <f t="shared" si="1"/>
        <v>0</v>
      </c>
      <c r="D49" s="101">
        <f>D50</f>
        <v>0</v>
      </c>
      <c r="E49" s="101">
        <f t="shared" ref="E49:L49" si="25">E50</f>
        <v>0</v>
      </c>
      <c r="F49" s="101">
        <f t="shared" si="25"/>
        <v>0</v>
      </c>
      <c r="G49" s="101">
        <f t="shared" si="25"/>
        <v>0</v>
      </c>
      <c r="H49" s="22">
        <f t="shared" si="10"/>
        <v>0</v>
      </c>
      <c r="I49" s="101">
        <f t="shared" si="25"/>
        <v>0</v>
      </c>
      <c r="J49" s="101">
        <f t="shared" si="25"/>
        <v>0</v>
      </c>
      <c r="K49" s="101">
        <f t="shared" si="25"/>
        <v>0</v>
      </c>
      <c r="L49" s="101">
        <f t="shared" si="25"/>
        <v>0</v>
      </c>
      <c r="M49" s="22" t="str">
        <f t="shared" si="2"/>
        <v>-</v>
      </c>
      <c r="N49" s="22">
        <f t="shared" si="3"/>
        <v>0</v>
      </c>
      <c r="O49" s="22" t="str">
        <f t="shared" si="4"/>
        <v>-</v>
      </c>
      <c r="P49" s="22">
        <f t="shared" si="5"/>
        <v>0</v>
      </c>
      <c r="Q49" s="22" t="str">
        <f t="shared" si="6"/>
        <v>-</v>
      </c>
      <c r="R49" s="22">
        <f t="shared" si="7"/>
        <v>0</v>
      </c>
      <c r="S49" s="22" t="str">
        <f t="shared" si="8"/>
        <v>-</v>
      </c>
      <c r="T49" s="22">
        <f t="shared" si="9"/>
        <v>0</v>
      </c>
      <c r="U49" s="213"/>
    </row>
    <row r="50" spans="1:21" s="18" customFormat="1" ht="42" hidden="1" customHeight="1" outlineLevel="2">
      <c r="A50" s="91"/>
      <c r="B50" s="119" t="s">
        <v>43</v>
      </c>
      <c r="C50" s="16">
        <f t="shared" si="1"/>
        <v>0</v>
      </c>
      <c r="D50" s="3">
        <v>0</v>
      </c>
      <c r="E50" s="99">
        <v>0</v>
      </c>
      <c r="F50" s="99">
        <v>0</v>
      </c>
      <c r="G50" s="99">
        <v>0</v>
      </c>
      <c r="H50" s="22">
        <f t="shared" si="10"/>
        <v>0</v>
      </c>
      <c r="I50" s="20">
        <v>0</v>
      </c>
      <c r="J50" s="20"/>
      <c r="K50" s="20"/>
      <c r="L50" s="20"/>
      <c r="M50" s="16" t="str">
        <f t="shared" si="2"/>
        <v>-</v>
      </c>
      <c r="N50" s="16">
        <f t="shared" si="3"/>
        <v>0</v>
      </c>
      <c r="O50" s="16" t="str">
        <f t="shared" si="4"/>
        <v>-</v>
      </c>
      <c r="P50" s="16">
        <f t="shared" si="5"/>
        <v>0</v>
      </c>
      <c r="Q50" s="16" t="str">
        <f t="shared" si="6"/>
        <v>-</v>
      </c>
      <c r="R50" s="16">
        <f t="shared" si="7"/>
        <v>0</v>
      </c>
      <c r="S50" s="16" t="str">
        <f t="shared" si="8"/>
        <v>-</v>
      </c>
      <c r="T50" s="16">
        <f t="shared" si="9"/>
        <v>0</v>
      </c>
      <c r="U50" s="213"/>
    </row>
    <row r="51" spans="1:21" s="39" customFormat="1" ht="45" customHeight="1">
      <c r="A51" s="55">
        <v>3</v>
      </c>
      <c r="B51" s="293" t="s">
        <v>55</v>
      </c>
      <c r="C51" s="7">
        <f t="shared" si="1"/>
        <v>20019.100000000002</v>
      </c>
      <c r="D51" s="7">
        <f>D52+D59+D61</f>
        <v>19284.7</v>
      </c>
      <c r="E51" s="7">
        <f>E52+E59+E61</f>
        <v>0</v>
      </c>
      <c r="F51" s="7">
        <f>F52+F59+F61</f>
        <v>734.4</v>
      </c>
      <c r="G51" s="7">
        <f>G52+G59+G61</f>
        <v>0</v>
      </c>
      <c r="H51" s="7">
        <f t="shared" si="10"/>
        <v>2943.4720000000002</v>
      </c>
      <c r="I51" s="7">
        <f>I52+I59+I61</f>
        <v>2943.4720000000002</v>
      </c>
      <c r="J51" s="7">
        <f>J52+J59+J61</f>
        <v>0</v>
      </c>
      <c r="K51" s="7">
        <f>K52+K59+K61</f>
        <v>0</v>
      </c>
      <c r="L51" s="7">
        <f>L52+L59+L61</f>
        <v>0</v>
      </c>
      <c r="M51" s="7">
        <f t="shared" si="2"/>
        <v>14.7033183309939</v>
      </c>
      <c r="N51" s="7">
        <f t="shared" si="3"/>
        <v>17075.628000000001</v>
      </c>
      <c r="O51" s="7">
        <f t="shared" si="4"/>
        <v>15.263250141303727</v>
      </c>
      <c r="P51" s="7">
        <f t="shared" si="5"/>
        <v>16341.228000000001</v>
      </c>
      <c r="Q51" s="7" t="str">
        <f t="shared" si="6"/>
        <v>-</v>
      </c>
      <c r="R51" s="7">
        <f t="shared" si="7"/>
        <v>0</v>
      </c>
      <c r="S51" s="7">
        <f t="shared" si="8"/>
        <v>0</v>
      </c>
      <c r="T51" s="7">
        <f t="shared" si="9"/>
        <v>734.4</v>
      </c>
      <c r="U51" s="212"/>
    </row>
    <row r="52" spans="1:21" s="104" customFormat="1" ht="38.25" outlineLevel="1">
      <c r="A52" s="105"/>
      <c r="B52" s="103" t="s">
        <v>54</v>
      </c>
      <c r="C52" s="22">
        <f t="shared" si="1"/>
        <v>11553.5</v>
      </c>
      <c r="D52" s="22">
        <f>SUM(D53:D58)</f>
        <v>10819.1</v>
      </c>
      <c r="E52" s="22">
        <f>SUM(E53:E58)</f>
        <v>0</v>
      </c>
      <c r="F52" s="22">
        <f>SUM(F53:F58)</f>
        <v>734.4</v>
      </c>
      <c r="G52" s="22">
        <f>SUM(G53:G58)</f>
        <v>0</v>
      </c>
      <c r="H52" s="22">
        <f t="shared" si="10"/>
        <v>966.51300000000015</v>
      </c>
      <c r="I52" s="22">
        <f>SUM(I53:I58)</f>
        <v>966.51300000000015</v>
      </c>
      <c r="J52" s="22">
        <f>SUM(J53:J58)</f>
        <v>0</v>
      </c>
      <c r="K52" s="22">
        <f>SUM(K53:K58)</f>
        <v>0</v>
      </c>
      <c r="L52" s="22">
        <f>SUM(L53:L58)</f>
        <v>0</v>
      </c>
      <c r="M52" s="22">
        <f t="shared" si="2"/>
        <v>8.3655429090751721</v>
      </c>
      <c r="N52" s="22">
        <f t="shared" si="3"/>
        <v>10586.986999999999</v>
      </c>
      <c r="O52" s="22">
        <f t="shared" si="4"/>
        <v>8.9333955689475104</v>
      </c>
      <c r="P52" s="22">
        <f t="shared" si="5"/>
        <v>9852.5869999999995</v>
      </c>
      <c r="Q52" s="22" t="str">
        <f t="shared" si="6"/>
        <v>-</v>
      </c>
      <c r="R52" s="22">
        <f t="shared" si="7"/>
        <v>0</v>
      </c>
      <c r="S52" s="22">
        <f t="shared" si="8"/>
        <v>0</v>
      </c>
      <c r="T52" s="22">
        <f t="shared" si="9"/>
        <v>734.4</v>
      </c>
      <c r="U52" s="213"/>
    </row>
    <row r="53" spans="1:21" s="18" customFormat="1" ht="38.25" outlineLevel="2">
      <c r="A53" s="178"/>
      <c r="B53" s="23" t="s">
        <v>46</v>
      </c>
      <c r="C53" s="16">
        <f t="shared" si="1"/>
        <v>1054.8</v>
      </c>
      <c r="D53" s="128">
        <v>1054.8</v>
      </c>
      <c r="E53" s="128">
        <v>0</v>
      </c>
      <c r="F53" s="128">
        <v>0</v>
      </c>
      <c r="G53" s="128">
        <v>0</v>
      </c>
      <c r="H53" s="128">
        <f t="shared" si="10"/>
        <v>60</v>
      </c>
      <c r="I53" s="128">
        <v>60</v>
      </c>
      <c r="J53" s="16">
        <v>0</v>
      </c>
      <c r="K53" s="16">
        <v>0</v>
      </c>
      <c r="L53" s="16">
        <v>0</v>
      </c>
      <c r="M53" s="16">
        <f t="shared" si="2"/>
        <v>5.6882821387940847</v>
      </c>
      <c r="N53" s="16">
        <f t="shared" si="3"/>
        <v>994.8</v>
      </c>
      <c r="O53" s="16">
        <f t="shared" si="4"/>
        <v>5.6882821387940847</v>
      </c>
      <c r="P53" s="16">
        <f t="shared" si="5"/>
        <v>994.8</v>
      </c>
      <c r="Q53" s="16" t="str">
        <f t="shared" si="6"/>
        <v>-</v>
      </c>
      <c r="R53" s="16">
        <f t="shared" si="7"/>
        <v>0</v>
      </c>
      <c r="S53" s="16" t="str">
        <f t="shared" si="8"/>
        <v>-</v>
      </c>
      <c r="T53" s="16">
        <f t="shared" si="9"/>
        <v>0</v>
      </c>
      <c r="U53" s="216" t="s">
        <v>801</v>
      </c>
    </row>
    <row r="54" spans="1:21" s="18" customFormat="1" ht="90" outlineLevel="2">
      <c r="A54" s="178"/>
      <c r="B54" s="23" t="s">
        <v>47</v>
      </c>
      <c r="C54" s="16">
        <f t="shared" si="1"/>
        <v>5506</v>
      </c>
      <c r="D54" s="16">
        <v>5506</v>
      </c>
      <c r="E54" s="16">
        <v>0</v>
      </c>
      <c r="F54" s="16">
        <v>0</v>
      </c>
      <c r="G54" s="16">
        <v>0</v>
      </c>
      <c r="H54" s="16">
        <f t="shared" si="10"/>
        <v>479.65100000000001</v>
      </c>
      <c r="I54" s="16">
        <v>479.65100000000001</v>
      </c>
      <c r="J54" s="16">
        <v>0</v>
      </c>
      <c r="K54" s="16">
        <v>0</v>
      </c>
      <c r="L54" s="16">
        <v>0</v>
      </c>
      <c r="M54" s="16">
        <f t="shared" si="2"/>
        <v>8.7114239011986925</v>
      </c>
      <c r="N54" s="16">
        <f t="shared" si="3"/>
        <v>5026.3490000000002</v>
      </c>
      <c r="O54" s="16">
        <f t="shared" si="4"/>
        <v>8.7114239011986925</v>
      </c>
      <c r="P54" s="16">
        <f t="shared" si="5"/>
        <v>5026.3490000000002</v>
      </c>
      <c r="Q54" s="16" t="str">
        <f t="shared" si="6"/>
        <v>-</v>
      </c>
      <c r="R54" s="16">
        <f t="shared" si="7"/>
        <v>0</v>
      </c>
      <c r="S54" s="16" t="str">
        <f t="shared" si="8"/>
        <v>-</v>
      </c>
      <c r="T54" s="16">
        <f t="shared" si="9"/>
        <v>0</v>
      </c>
      <c r="U54" s="213" t="s">
        <v>802</v>
      </c>
    </row>
    <row r="55" spans="1:21" s="18" customFormat="1" ht="45" outlineLevel="2">
      <c r="A55" s="179"/>
      <c r="B55" s="102" t="s">
        <v>48</v>
      </c>
      <c r="C55" s="16">
        <f t="shared" si="1"/>
        <v>2843.7</v>
      </c>
      <c r="D55" s="16">
        <v>2843.7</v>
      </c>
      <c r="E55" s="16">
        <v>0</v>
      </c>
      <c r="F55" s="16">
        <v>0</v>
      </c>
      <c r="G55" s="16">
        <v>0</v>
      </c>
      <c r="H55" s="16">
        <f t="shared" si="10"/>
        <v>409.86200000000002</v>
      </c>
      <c r="I55" s="16">
        <v>409.86200000000002</v>
      </c>
      <c r="J55" s="16">
        <v>0</v>
      </c>
      <c r="K55" s="16">
        <v>0</v>
      </c>
      <c r="L55" s="16">
        <v>0</v>
      </c>
      <c r="M55" s="16">
        <f t="shared" si="2"/>
        <v>14.412983085416888</v>
      </c>
      <c r="N55" s="16">
        <f t="shared" si="3"/>
        <v>2433.8379999999997</v>
      </c>
      <c r="O55" s="16">
        <f t="shared" si="4"/>
        <v>14.412983085416888</v>
      </c>
      <c r="P55" s="16">
        <f t="shared" si="5"/>
        <v>2433.8379999999997</v>
      </c>
      <c r="Q55" s="16" t="str">
        <f t="shared" si="6"/>
        <v>-</v>
      </c>
      <c r="R55" s="16">
        <f t="shared" si="7"/>
        <v>0</v>
      </c>
      <c r="S55" s="16" t="str">
        <f t="shared" si="8"/>
        <v>-</v>
      </c>
      <c r="T55" s="16">
        <f t="shared" si="9"/>
        <v>0</v>
      </c>
      <c r="U55" s="213" t="s">
        <v>803</v>
      </c>
    </row>
    <row r="56" spans="1:21" s="18" customFormat="1" ht="45" outlineLevel="2">
      <c r="A56" s="179"/>
      <c r="B56" s="102" t="s">
        <v>547</v>
      </c>
      <c r="C56" s="16">
        <f t="shared" si="1"/>
        <v>734.4</v>
      </c>
      <c r="D56" s="16">
        <v>0</v>
      </c>
      <c r="E56" s="16">
        <v>0</v>
      </c>
      <c r="F56" s="16">
        <v>734.4</v>
      </c>
      <c r="G56" s="16">
        <v>0</v>
      </c>
      <c r="H56" s="16">
        <f t="shared" si="10"/>
        <v>0</v>
      </c>
      <c r="I56" s="16">
        <v>0</v>
      </c>
      <c r="J56" s="16">
        <v>0</v>
      </c>
      <c r="K56" s="16">
        <v>0</v>
      </c>
      <c r="L56" s="16">
        <v>0</v>
      </c>
      <c r="M56" s="16">
        <f t="shared" si="2"/>
        <v>0</v>
      </c>
      <c r="N56" s="16">
        <f t="shared" si="3"/>
        <v>734.4</v>
      </c>
      <c r="O56" s="16" t="str">
        <f t="shared" si="4"/>
        <v>-</v>
      </c>
      <c r="P56" s="16">
        <f t="shared" si="5"/>
        <v>0</v>
      </c>
      <c r="Q56" s="16" t="str">
        <f t="shared" si="6"/>
        <v>-</v>
      </c>
      <c r="R56" s="16">
        <f t="shared" si="7"/>
        <v>0</v>
      </c>
      <c r="S56" s="16">
        <f t="shared" si="8"/>
        <v>0</v>
      </c>
      <c r="T56" s="16">
        <f t="shared" si="9"/>
        <v>734.4</v>
      </c>
      <c r="U56" s="213" t="s">
        <v>804</v>
      </c>
    </row>
    <row r="57" spans="1:21" s="18" customFormat="1" ht="60" outlineLevel="2">
      <c r="A57" s="179"/>
      <c r="B57" s="102" t="s">
        <v>49</v>
      </c>
      <c r="C57" s="16">
        <f t="shared" si="1"/>
        <v>760</v>
      </c>
      <c r="D57" s="16">
        <v>760</v>
      </c>
      <c r="E57" s="16">
        <v>0</v>
      </c>
      <c r="F57" s="16">
        <v>0</v>
      </c>
      <c r="G57" s="16">
        <v>0</v>
      </c>
      <c r="H57" s="16">
        <f t="shared" si="10"/>
        <v>17</v>
      </c>
      <c r="I57" s="16">
        <v>17</v>
      </c>
      <c r="J57" s="16">
        <v>0</v>
      </c>
      <c r="K57" s="16">
        <v>0</v>
      </c>
      <c r="L57" s="16">
        <v>0</v>
      </c>
      <c r="M57" s="16">
        <f t="shared" si="2"/>
        <v>2.236842105263158</v>
      </c>
      <c r="N57" s="16">
        <f t="shared" si="3"/>
        <v>743</v>
      </c>
      <c r="O57" s="16">
        <f t="shared" si="4"/>
        <v>2.236842105263158</v>
      </c>
      <c r="P57" s="16">
        <f t="shared" si="5"/>
        <v>743</v>
      </c>
      <c r="Q57" s="16" t="str">
        <f t="shared" si="6"/>
        <v>-</v>
      </c>
      <c r="R57" s="16">
        <f t="shared" si="7"/>
        <v>0</v>
      </c>
      <c r="S57" s="16" t="str">
        <f t="shared" si="8"/>
        <v>-</v>
      </c>
      <c r="T57" s="16">
        <f t="shared" si="9"/>
        <v>0</v>
      </c>
      <c r="U57" s="213" t="s">
        <v>805</v>
      </c>
    </row>
    <row r="58" spans="1:21" s="18" customFormat="1" ht="60" outlineLevel="2">
      <c r="A58" s="179"/>
      <c r="B58" s="102" t="s">
        <v>307</v>
      </c>
      <c r="C58" s="16">
        <f t="shared" si="1"/>
        <v>654.6</v>
      </c>
      <c r="D58" s="128">
        <v>654.6</v>
      </c>
      <c r="E58" s="128">
        <v>0</v>
      </c>
      <c r="F58" s="128">
        <v>0</v>
      </c>
      <c r="G58" s="128">
        <v>0</v>
      </c>
      <c r="H58" s="128">
        <f t="shared" si="10"/>
        <v>0</v>
      </c>
      <c r="I58" s="128">
        <v>0</v>
      </c>
      <c r="J58" s="16">
        <v>0</v>
      </c>
      <c r="K58" s="16">
        <v>0</v>
      </c>
      <c r="L58" s="16">
        <v>0</v>
      </c>
      <c r="M58" s="16">
        <f t="shared" si="2"/>
        <v>0</v>
      </c>
      <c r="N58" s="16">
        <f t="shared" si="3"/>
        <v>654.6</v>
      </c>
      <c r="O58" s="16">
        <f t="shared" si="4"/>
        <v>0</v>
      </c>
      <c r="P58" s="16">
        <f t="shared" si="5"/>
        <v>654.6</v>
      </c>
      <c r="Q58" s="16" t="str">
        <f t="shared" si="6"/>
        <v>-</v>
      </c>
      <c r="R58" s="16">
        <f t="shared" si="7"/>
        <v>0</v>
      </c>
      <c r="S58" s="16" t="str">
        <f t="shared" si="8"/>
        <v>-</v>
      </c>
      <c r="T58" s="16">
        <f t="shared" si="9"/>
        <v>0</v>
      </c>
      <c r="U58" s="213" t="s">
        <v>806</v>
      </c>
    </row>
    <row r="59" spans="1:21" s="104" customFormat="1" ht="38.25" outlineLevel="1" collapsed="1">
      <c r="A59" s="111"/>
      <c r="B59" s="103" t="s">
        <v>50</v>
      </c>
      <c r="C59" s="22">
        <f t="shared" si="1"/>
        <v>920</v>
      </c>
      <c r="D59" s="22">
        <f>SUM(D60:D60)</f>
        <v>920</v>
      </c>
      <c r="E59" s="22">
        <f>SUM(E60:E60)</f>
        <v>0</v>
      </c>
      <c r="F59" s="22">
        <f>SUM(F60:F60)</f>
        <v>0</v>
      </c>
      <c r="G59" s="22">
        <f>SUM(G60:G60)</f>
        <v>0</v>
      </c>
      <c r="H59" s="22">
        <f t="shared" si="10"/>
        <v>0</v>
      </c>
      <c r="I59" s="22">
        <f>SUM(I60:I60)</f>
        <v>0</v>
      </c>
      <c r="J59" s="22">
        <f>SUM(J60:J60)</f>
        <v>0</v>
      </c>
      <c r="K59" s="22">
        <f>SUM(K60:K60)</f>
        <v>0</v>
      </c>
      <c r="L59" s="22">
        <f>SUM(L60:L60)</f>
        <v>0</v>
      </c>
      <c r="M59" s="22">
        <f t="shared" si="2"/>
        <v>0</v>
      </c>
      <c r="N59" s="22">
        <f t="shared" si="3"/>
        <v>920</v>
      </c>
      <c r="O59" s="22">
        <f t="shared" si="4"/>
        <v>0</v>
      </c>
      <c r="P59" s="22">
        <f t="shared" si="5"/>
        <v>920</v>
      </c>
      <c r="Q59" s="22" t="str">
        <f t="shared" si="6"/>
        <v>-</v>
      </c>
      <c r="R59" s="22">
        <f t="shared" si="7"/>
        <v>0</v>
      </c>
      <c r="S59" s="22" t="str">
        <f t="shared" si="8"/>
        <v>-</v>
      </c>
      <c r="T59" s="22">
        <f t="shared" si="9"/>
        <v>0</v>
      </c>
      <c r="U59" s="217"/>
    </row>
    <row r="60" spans="1:21" s="18" customFormat="1" ht="63.75" hidden="1" customHeight="1" outlineLevel="2">
      <c r="A60" s="179"/>
      <c r="B60" s="102" t="s">
        <v>51</v>
      </c>
      <c r="C60" s="16">
        <f t="shared" si="1"/>
        <v>920</v>
      </c>
      <c r="D60" s="16">
        <v>920</v>
      </c>
      <c r="E60" s="16">
        <v>0</v>
      </c>
      <c r="F60" s="16">
        <v>0</v>
      </c>
      <c r="G60" s="16">
        <v>0</v>
      </c>
      <c r="H60" s="16">
        <f t="shared" si="10"/>
        <v>0</v>
      </c>
      <c r="I60" s="16">
        <v>0</v>
      </c>
      <c r="J60" s="16">
        <v>0</v>
      </c>
      <c r="K60" s="16">
        <v>0</v>
      </c>
      <c r="L60" s="16">
        <v>0</v>
      </c>
      <c r="M60" s="16">
        <f t="shared" si="2"/>
        <v>0</v>
      </c>
      <c r="N60" s="16">
        <f t="shared" si="3"/>
        <v>920</v>
      </c>
      <c r="O60" s="16">
        <f t="shared" si="4"/>
        <v>0</v>
      </c>
      <c r="P60" s="16">
        <f t="shared" si="5"/>
        <v>920</v>
      </c>
      <c r="Q60" s="16" t="str">
        <f t="shared" si="6"/>
        <v>-</v>
      </c>
      <c r="R60" s="16">
        <f t="shared" si="7"/>
        <v>0</v>
      </c>
      <c r="S60" s="16" t="str">
        <f t="shared" si="8"/>
        <v>-</v>
      </c>
      <c r="T60" s="16">
        <f t="shared" si="9"/>
        <v>0</v>
      </c>
      <c r="U60" s="213" t="s">
        <v>807</v>
      </c>
    </row>
    <row r="61" spans="1:21" s="104" customFormat="1" ht="25.5" outlineLevel="1" collapsed="1">
      <c r="A61" s="111"/>
      <c r="B61" s="103" t="s">
        <v>52</v>
      </c>
      <c r="C61" s="22">
        <f t="shared" si="1"/>
        <v>7545.6</v>
      </c>
      <c r="D61" s="22">
        <f t="shared" ref="D61:L61" si="26">D62</f>
        <v>7545.6</v>
      </c>
      <c r="E61" s="22">
        <f t="shared" si="26"/>
        <v>0</v>
      </c>
      <c r="F61" s="22">
        <f t="shared" si="26"/>
        <v>0</v>
      </c>
      <c r="G61" s="22">
        <f t="shared" si="26"/>
        <v>0</v>
      </c>
      <c r="H61" s="22">
        <f t="shared" si="10"/>
        <v>1976.9590000000001</v>
      </c>
      <c r="I61" s="22">
        <f t="shared" si="26"/>
        <v>1976.9590000000001</v>
      </c>
      <c r="J61" s="22">
        <f t="shared" si="26"/>
        <v>0</v>
      </c>
      <c r="K61" s="22">
        <f t="shared" si="26"/>
        <v>0</v>
      </c>
      <c r="L61" s="22">
        <f t="shared" si="26"/>
        <v>0</v>
      </c>
      <c r="M61" s="22">
        <f t="shared" si="2"/>
        <v>26.200156382527567</v>
      </c>
      <c r="N61" s="22">
        <f t="shared" si="3"/>
        <v>5568.6410000000005</v>
      </c>
      <c r="O61" s="22">
        <f t="shared" si="4"/>
        <v>26.200156382527567</v>
      </c>
      <c r="P61" s="22">
        <f t="shared" si="5"/>
        <v>5568.6410000000005</v>
      </c>
      <c r="Q61" s="22" t="str">
        <f t="shared" si="6"/>
        <v>-</v>
      </c>
      <c r="R61" s="22">
        <f t="shared" si="7"/>
        <v>0</v>
      </c>
      <c r="S61" s="22" t="str">
        <f t="shared" si="8"/>
        <v>-</v>
      </c>
      <c r="T61" s="22">
        <f t="shared" si="9"/>
        <v>0</v>
      </c>
      <c r="U61" s="328"/>
    </row>
    <row r="62" spans="1:21" s="18" customFormat="1" ht="55.5" hidden="1" customHeight="1" outlineLevel="2">
      <c r="A62" s="179"/>
      <c r="B62" s="102" t="s">
        <v>53</v>
      </c>
      <c r="C62" s="16">
        <f t="shared" si="1"/>
        <v>7545.6</v>
      </c>
      <c r="D62" s="16">
        <v>7545.6</v>
      </c>
      <c r="E62" s="16">
        <v>0</v>
      </c>
      <c r="F62" s="16">
        <v>0</v>
      </c>
      <c r="G62" s="16">
        <v>0</v>
      </c>
      <c r="H62" s="16">
        <f t="shared" si="10"/>
        <v>1976.9590000000001</v>
      </c>
      <c r="I62" s="16">
        <v>1976.9590000000001</v>
      </c>
      <c r="J62" s="16">
        <v>0</v>
      </c>
      <c r="K62" s="16">
        <v>0</v>
      </c>
      <c r="L62" s="16">
        <v>0</v>
      </c>
      <c r="M62" s="16">
        <f t="shared" si="2"/>
        <v>26.200156382527567</v>
      </c>
      <c r="N62" s="16">
        <f t="shared" si="3"/>
        <v>5568.6410000000005</v>
      </c>
      <c r="O62" s="16">
        <f t="shared" si="4"/>
        <v>26.200156382527567</v>
      </c>
      <c r="P62" s="16">
        <f t="shared" si="5"/>
        <v>5568.6410000000005</v>
      </c>
      <c r="Q62" s="16" t="str">
        <f t="shared" si="6"/>
        <v>-</v>
      </c>
      <c r="R62" s="16">
        <f t="shared" si="7"/>
        <v>0</v>
      </c>
      <c r="S62" s="16" t="str">
        <f t="shared" si="8"/>
        <v>-</v>
      </c>
      <c r="T62" s="16">
        <f t="shared" si="9"/>
        <v>0</v>
      </c>
      <c r="U62" s="329"/>
    </row>
    <row r="63" spans="1:21" s="39" customFormat="1" collapsed="1">
      <c r="A63" s="55">
        <v>4</v>
      </c>
      <c r="B63" s="27" t="s">
        <v>59</v>
      </c>
      <c r="C63" s="7">
        <f t="shared" si="1"/>
        <v>70</v>
      </c>
      <c r="D63" s="7">
        <f>SUM(D64:D66)</f>
        <v>70</v>
      </c>
      <c r="E63" s="7">
        <f>SUM(E64:E66)</f>
        <v>0</v>
      </c>
      <c r="F63" s="7">
        <f>SUM(F64:F66)</f>
        <v>0</v>
      </c>
      <c r="G63" s="7">
        <f>SUM(G64:G66)</f>
        <v>0</v>
      </c>
      <c r="H63" s="7">
        <f t="shared" si="10"/>
        <v>0</v>
      </c>
      <c r="I63" s="7">
        <f>SUM(I64:I66)</f>
        <v>0</v>
      </c>
      <c r="J63" s="7">
        <f>SUM(J64:J66)</f>
        <v>0</v>
      </c>
      <c r="K63" s="7">
        <f>SUM(K64:K66)</f>
        <v>0</v>
      </c>
      <c r="L63" s="7">
        <f>SUM(L64:L66)</f>
        <v>0</v>
      </c>
      <c r="M63" s="7">
        <f t="shared" si="2"/>
        <v>0</v>
      </c>
      <c r="N63" s="7">
        <f t="shared" si="3"/>
        <v>70</v>
      </c>
      <c r="O63" s="7">
        <f t="shared" si="4"/>
        <v>0</v>
      </c>
      <c r="P63" s="7">
        <f t="shared" si="5"/>
        <v>70</v>
      </c>
      <c r="Q63" s="7" t="str">
        <f t="shared" si="6"/>
        <v>-</v>
      </c>
      <c r="R63" s="7">
        <f t="shared" si="7"/>
        <v>0</v>
      </c>
      <c r="S63" s="7" t="str">
        <f t="shared" si="8"/>
        <v>-</v>
      </c>
      <c r="T63" s="7">
        <f t="shared" si="9"/>
        <v>0</v>
      </c>
      <c r="U63" s="212"/>
    </row>
    <row r="64" spans="1:21" s="18" customFormat="1" ht="30" hidden="1" outlineLevel="2">
      <c r="A64" s="180"/>
      <c r="B64" s="23" t="s">
        <v>56</v>
      </c>
      <c r="C64" s="16">
        <f t="shared" si="1"/>
        <v>15</v>
      </c>
      <c r="D64" s="16">
        <v>15</v>
      </c>
      <c r="E64" s="16">
        <v>0</v>
      </c>
      <c r="F64" s="16">
        <v>0</v>
      </c>
      <c r="G64" s="16">
        <v>0</v>
      </c>
      <c r="H64" s="16">
        <f t="shared" si="10"/>
        <v>0</v>
      </c>
      <c r="I64" s="16">
        <v>0</v>
      </c>
      <c r="J64" s="16">
        <v>0</v>
      </c>
      <c r="K64" s="16">
        <v>0</v>
      </c>
      <c r="L64" s="16">
        <v>0</v>
      </c>
      <c r="M64" s="16">
        <f t="shared" si="2"/>
        <v>0</v>
      </c>
      <c r="N64" s="16">
        <f t="shared" si="3"/>
        <v>15</v>
      </c>
      <c r="O64" s="16">
        <f t="shared" si="4"/>
        <v>0</v>
      </c>
      <c r="P64" s="16">
        <f t="shared" si="5"/>
        <v>15</v>
      </c>
      <c r="Q64" s="16" t="str">
        <f t="shared" si="6"/>
        <v>-</v>
      </c>
      <c r="R64" s="16">
        <f t="shared" si="7"/>
        <v>0</v>
      </c>
      <c r="S64" s="16" t="str">
        <f t="shared" si="8"/>
        <v>-</v>
      </c>
      <c r="T64" s="16">
        <f t="shared" si="9"/>
        <v>0</v>
      </c>
      <c r="U64" s="213" t="s">
        <v>808</v>
      </c>
    </row>
    <row r="65" spans="1:21" s="18" customFormat="1" ht="30" hidden="1" outlineLevel="2">
      <c r="A65" s="157"/>
      <c r="B65" s="102" t="s">
        <v>57</v>
      </c>
      <c r="C65" s="16">
        <f t="shared" si="1"/>
        <v>10</v>
      </c>
      <c r="D65" s="16">
        <v>10</v>
      </c>
      <c r="E65" s="16">
        <v>0</v>
      </c>
      <c r="F65" s="16">
        <v>0</v>
      </c>
      <c r="G65" s="16">
        <v>0</v>
      </c>
      <c r="H65" s="16">
        <f t="shared" si="10"/>
        <v>0</v>
      </c>
      <c r="I65" s="16">
        <v>0</v>
      </c>
      <c r="J65" s="16">
        <v>0</v>
      </c>
      <c r="K65" s="16">
        <v>0</v>
      </c>
      <c r="L65" s="16">
        <v>0</v>
      </c>
      <c r="M65" s="16">
        <f t="shared" si="2"/>
        <v>0</v>
      </c>
      <c r="N65" s="16">
        <f t="shared" si="3"/>
        <v>10</v>
      </c>
      <c r="O65" s="16">
        <f t="shared" si="4"/>
        <v>0</v>
      </c>
      <c r="P65" s="16">
        <f t="shared" si="5"/>
        <v>10</v>
      </c>
      <c r="Q65" s="16" t="str">
        <f t="shared" si="6"/>
        <v>-</v>
      </c>
      <c r="R65" s="16">
        <f t="shared" si="7"/>
        <v>0</v>
      </c>
      <c r="S65" s="16" t="str">
        <f t="shared" si="8"/>
        <v>-</v>
      </c>
      <c r="T65" s="16">
        <f t="shared" si="9"/>
        <v>0</v>
      </c>
      <c r="U65" s="213" t="s">
        <v>809</v>
      </c>
    </row>
    <row r="66" spans="1:21" s="18" customFormat="1" ht="30" hidden="1" outlineLevel="2">
      <c r="A66" s="157"/>
      <c r="B66" s="102" t="s">
        <v>58</v>
      </c>
      <c r="C66" s="16">
        <f t="shared" si="1"/>
        <v>45</v>
      </c>
      <c r="D66" s="16">
        <v>45</v>
      </c>
      <c r="E66" s="16">
        <v>0</v>
      </c>
      <c r="F66" s="16">
        <v>0</v>
      </c>
      <c r="G66" s="16">
        <v>0</v>
      </c>
      <c r="H66" s="16">
        <f t="shared" si="10"/>
        <v>0</v>
      </c>
      <c r="I66" s="16">
        <v>0</v>
      </c>
      <c r="J66" s="16">
        <v>0</v>
      </c>
      <c r="K66" s="16">
        <v>0</v>
      </c>
      <c r="L66" s="16">
        <v>0</v>
      </c>
      <c r="M66" s="16">
        <f t="shared" si="2"/>
        <v>0</v>
      </c>
      <c r="N66" s="16">
        <f t="shared" si="3"/>
        <v>45</v>
      </c>
      <c r="O66" s="16">
        <f t="shared" si="4"/>
        <v>0</v>
      </c>
      <c r="P66" s="16">
        <f t="shared" si="5"/>
        <v>45</v>
      </c>
      <c r="Q66" s="16" t="str">
        <f t="shared" si="6"/>
        <v>-</v>
      </c>
      <c r="R66" s="16">
        <f t="shared" si="7"/>
        <v>0</v>
      </c>
      <c r="S66" s="16" t="str">
        <f t="shared" si="8"/>
        <v>-</v>
      </c>
      <c r="T66" s="16">
        <f t="shared" si="9"/>
        <v>0</v>
      </c>
      <c r="U66" s="213" t="s">
        <v>810</v>
      </c>
    </row>
    <row r="67" spans="1:21" s="39" customFormat="1" ht="27">
      <c r="A67" s="26">
        <v>5</v>
      </c>
      <c r="B67" s="27" t="s">
        <v>82</v>
      </c>
      <c r="C67" s="7">
        <f t="shared" si="1"/>
        <v>188635.46900000001</v>
      </c>
      <c r="D67" s="7">
        <f>D68+D89+D104+D107+D109+D111</f>
        <v>184621.16899999999</v>
      </c>
      <c r="E67" s="7">
        <f>E68+E89+E104+E107+E109+E111</f>
        <v>4006.1</v>
      </c>
      <c r="F67" s="7">
        <f>F68+F89+F104+F107+F109</f>
        <v>8.1999999999999993</v>
      </c>
      <c r="G67" s="7">
        <f>G68+G89+G104+G107+G109</f>
        <v>10416.700000000001</v>
      </c>
      <c r="H67" s="7">
        <f t="shared" si="10"/>
        <v>65431.191339999998</v>
      </c>
      <c r="I67" s="7">
        <f>I68+I89+I104+I107+I109+I111</f>
        <v>65031.191339999998</v>
      </c>
      <c r="J67" s="7">
        <f>J68+J89+J104+J107+J109</f>
        <v>400</v>
      </c>
      <c r="K67" s="7">
        <f>K68+K89+K104+K107+K109</f>
        <v>0</v>
      </c>
      <c r="L67" s="7">
        <f>L68+L89+L104+L107+L109</f>
        <v>1737.6140399999999</v>
      </c>
      <c r="M67" s="7">
        <f t="shared" si="2"/>
        <v>34.686579192590763</v>
      </c>
      <c r="N67" s="7">
        <f t="shared" si="3"/>
        <v>123204.27766000002</v>
      </c>
      <c r="O67" s="7">
        <f t="shared" si="4"/>
        <v>35.224124997280242</v>
      </c>
      <c r="P67" s="7">
        <f t="shared" si="5"/>
        <v>119589.97766</v>
      </c>
      <c r="Q67" s="7">
        <f t="shared" si="6"/>
        <v>9.9847732208382229</v>
      </c>
      <c r="R67" s="7">
        <f t="shared" si="7"/>
        <v>3606.1</v>
      </c>
      <c r="S67" s="7">
        <f t="shared" si="8"/>
        <v>0</v>
      </c>
      <c r="T67" s="7">
        <f t="shared" si="9"/>
        <v>8.1999999999999993</v>
      </c>
      <c r="U67" s="212"/>
    </row>
    <row r="68" spans="1:21" s="104" customFormat="1" ht="42" customHeight="1" outlineLevel="1" collapsed="1">
      <c r="A68" s="112"/>
      <c r="B68" s="114" t="s">
        <v>311</v>
      </c>
      <c r="C68" s="22">
        <f t="shared" ref="C68:C105" si="27">SUM(D68:F68)</f>
        <v>51947.099999999991</v>
      </c>
      <c r="D68" s="132">
        <f>SUM(D69:D88)</f>
        <v>50272.799999999996</v>
      </c>
      <c r="E68" s="132">
        <f>SUM(E69:E88)</f>
        <v>1666.1</v>
      </c>
      <c r="F68" s="132">
        <f>SUM(F69:F88)</f>
        <v>8.1999999999999993</v>
      </c>
      <c r="G68" s="132">
        <f>SUM(G69:G88)</f>
        <v>0</v>
      </c>
      <c r="H68" s="22">
        <f t="shared" si="10"/>
        <v>13464.5962</v>
      </c>
      <c r="I68" s="22">
        <f>SUM(I69:I88)</f>
        <v>13064.5962</v>
      </c>
      <c r="J68" s="22">
        <f>SUM(J69:J88)</f>
        <v>400</v>
      </c>
      <c r="K68" s="22">
        <f>SUM(K69:K88)</f>
        <v>0</v>
      </c>
      <c r="L68" s="22">
        <f>SUM(L69:L88)</f>
        <v>0</v>
      </c>
      <c r="M68" s="22">
        <f t="shared" ref="M68:M123" si="28">IFERROR(H68/C68*100,"-")</f>
        <v>25.919822665750353</v>
      </c>
      <c r="N68" s="22">
        <f t="shared" si="3"/>
        <v>38482.503799999991</v>
      </c>
      <c r="O68" s="22">
        <f t="shared" ref="O68:O123" si="29">IFERROR(I68/D68*100,"-")</f>
        <v>25.987405117677952</v>
      </c>
      <c r="P68" s="22">
        <f t="shared" si="5"/>
        <v>37208.203799999996</v>
      </c>
      <c r="Q68" s="22">
        <f t="shared" ref="Q68:Q123" si="30">IFERROR(J68/E68*100,"-")</f>
        <v>24.008162775343621</v>
      </c>
      <c r="R68" s="22">
        <f t="shared" si="7"/>
        <v>1266.0999999999999</v>
      </c>
      <c r="S68" s="22">
        <f t="shared" ref="S68:S123" si="31">IFERROR(K68/F68*100,"-")</f>
        <v>0</v>
      </c>
      <c r="T68" s="22">
        <f t="shared" si="9"/>
        <v>8.1999999999999993</v>
      </c>
      <c r="U68" s="213"/>
    </row>
    <row r="69" spans="1:21" s="18" customFormat="1" ht="25.5" hidden="1" outlineLevel="2">
      <c r="A69" s="181"/>
      <c r="B69" s="23" t="s">
        <v>61</v>
      </c>
      <c r="C69" s="16">
        <f t="shared" si="27"/>
        <v>493.5</v>
      </c>
      <c r="D69" s="16">
        <v>74</v>
      </c>
      <c r="E69" s="16">
        <v>419.5</v>
      </c>
      <c r="F69" s="16">
        <v>0</v>
      </c>
      <c r="G69" s="16">
        <v>0</v>
      </c>
      <c r="H69" s="16">
        <f t="shared" ref="H69:H106" si="32">SUM(I69:K69)</f>
        <v>15</v>
      </c>
      <c r="I69" s="16">
        <v>15</v>
      </c>
      <c r="J69" s="16">
        <v>0</v>
      </c>
      <c r="K69" s="16">
        <v>0</v>
      </c>
      <c r="L69" s="16">
        <v>0</v>
      </c>
      <c r="M69" s="16">
        <f t="shared" si="28"/>
        <v>3.0395136778115504</v>
      </c>
      <c r="N69" s="16">
        <f t="shared" si="3"/>
        <v>478.5</v>
      </c>
      <c r="O69" s="16">
        <f t="shared" si="29"/>
        <v>20.27027027027027</v>
      </c>
      <c r="P69" s="16">
        <f t="shared" si="5"/>
        <v>59</v>
      </c>
      <c r="Q69" s="16">
        <f t="shared" si="30"/>
        <v>0</v>
      </c>
      <c r="R69" s="16">
        <f t="shared" si="7"/>
        <v>419.5</v>
      </c>
      <c r="S69" s="16" t="str">
        <f t="shared" si="31"/>
        <v>-</v>
      </c>
      <c r="T69" s="16">
        <f t="shared" si="9"/>
        <v>0</v>
      </c>
      <c r="U69" s="213" t="s">
        <v>579</v>
      </c>
    </row>
    <row r="70" spans="1:21" s="18" customFormat="1" ht="25.5" hidden="1" outlineLevel="2">
      <c r="A70" s="181"/>
      <c r="B70" s="23" t="s">
        <v>568</v>
      </c>
      <c r="C70" s="16">
        <f t="shared" ref="C70" si="33">SUM(D70:F70)</f>
        <v>35.200000000000003</v>
      </c>
      <c r="D70" s="16">
        <v>35.200000000000003</v>
      </c>
      <c r="E70" s="16">
        <v>0</v>
      </c>
      <c r="F70" s="16">
        <v>0</v>
      </c>
      <c r="G70" s="16">
        <v>0</v>
      </c>
      <c r="H70" s="16">
        <f t="shared" ref="H70" si="34">SUM(I70:K70)</f>
        <v>0</v>
      </c>
      <c r="I70" s="16">
        <v>0</v>
      </c>
      <c r="J70" s="16">
        <v>0</v>
      </c>
      <c r="K70" s="16">
        <v>0</v>
      </c>
      <c r="L70" s="16">
        <v>0</v>
      </c>
      <c r="M70" s="16">
        <f t="shared" ref="M70" si="35">IFERROR(H70/C70*100,"-")</f>
        <v>0</v>
      </c>
      <c r="N70" s="16">
        <f t="shared" si="3"/>
        <v>35.200000000000003</v>
      </c>
      <c r="O70" s="16">
        <f t="shared" ref="O70" si="36">IFERROR(I70/D70*100,"-")</f>
        <v>0</v>
      </c>
      <c r="P70" s="16">
        <f t="shared" si="5"/>
        <v>35.200000000000003</v>
      </c>
      <c r="Q70" s="16" t="str">
        <f t="shared" ref="Q70" si="37">IFERROR(J70/E70*100,"-")</f>
        <v>-</v>
      </c>
      <c r="R70" s="16">
        <f t="shared" si="7"/>
        <v>0</v>
      </c>
      <c r="S70" s="16" t="str">
        <f t="shared" ref="S70" si="38">IFERROR(K70/F70*100,"-")</f>
        <v>-</v>
      </c>
      <c r="T70" s="16">
        <f t="shared" si="9"/>
        <v>0</v>
      </c>
      <c r="U70" s="213" t="s">
        <v>578</v>
      </c>
    </row>
    <row r="71" spans="1:21" s="18" customFormat="1" ht="38.25" hidden="1" outlineLevel="2">
      <c r="A71" s="181"/>
      <c r="B71" s="23" t="s">
        <v>62</v>
      </c>
      <c r="C71" s="16">
        <f t="shared" si="27"/>
        <v>508</v>
      </c>
      <c r="D71" s="16">
        <v>76.2</v>
      </c>
      <c r="E71" s="16">
        <v>431.8</v>
      </c>
      <c r="F71" s="16">
        <v>0</v>
      </c>
      <c r="G71" s="16">
        <v>0</v>
      </c>
      <c r="H71" s="16">
        <f t="shared" si="32"/>
        <v>76.2</v>
      </c>
      <c r="I71" s="16">
        <v>76.2</v>
      </c>
      <c r="J71" s="16">
        <v>0</v>
      </c>
      <c r="K71" s="16">
        <v>0</v>
      </c>
      <c r="L71" s="16">
        <v>0</v>
      </c>
      <c r="M71" s="16">
        <f t="shared" si="28"/>
        <v>15</v>
      </c>
      <c r="N71" s="16">
        <f t="shared" ref="N71:N107" si="39">C71-H71</f>
        <v>431.8</v>
      </c>
      <c r="O71" s="16">
        <f t="shared" si="29"/>
        <v>100</v>
      </c>
      <c r="P71" s="16">
        <f t="shared" ref="P71:P107" si="40">D71-I71</f>
        <v>0</v>
      </c>
      <c r="Q71" s="16">
        <f t="shared" si="30"/>
        <v>0</v>
      </c>
      <c r="R71" s="16">
        <f t="shared" ref="R71:R107" si="41">E71-J71</f>
        <v>431.8</v>
      </c>
      <c r="S71" s="16" t="str">
        <f t="shared" si="31"/>
        <v>-</v>
      </c>
      <c r="T71" s="16">
        <f t="shared" ref="T71:T107" si="42">F71-K71</f>
        <v>0</v>
      </c>
      <c r="U71" s="213" t="s">
        <v>579</v>
      </c>
    </row>
    <row r="72" spans="1:21" s="18" customFormat="1" ht="30.75" hidden="1" customHeight="1" outlineLevel="2">
      <c r="A72" s="181"/>
      <c r="B72" s="23" t="s">
        <v>569</v>
      </c>
      <c r="C72" s="16">
        <f t="shared" ref="C72" si="43">SUM(D72:F72)</f>
        <v>50</v>
      </c>
      <c r="D72" s="16">
        <v>50</v>
      </c>
      <c r="E72" s="16">
        <v>0</v>
      </c>
      <c r="F72" s="16">
        <v>0</v>
      </c>
      <c r="G72" s="16">
        <v>0</v>
      </c>
      <c r="H72" s="16">
        <f t="shared" ref="H72" si="44">SUM(I72:K72)</f>
        <v>0</v>
      </c>
      <c r="I72" s="16">
        <v>0</v>
      </c>
      <c r="J72" s="16">
        <v>0</v>
      </c>
      <c r="K72" s="16">
        <v>0</v>
      </c>
      <c r="L72" s="16">
        <v>0</v>
      </c>
      <c r="M72" s="16">
        <f t="shared" ref="M72" si="45">IFERROR(H72/C72*100,"-")</f>
        <v>0</v>
      </c>
      <c r="N72" s="16">
        <f t="shared" ref="N72" si="46">C72-H72</f>
        <v>50</v>
      </c>
      <c r="O72" s="16">
        <f t="shared" ref="O72" si="47">IFERROR(I72/D72*100,"-")</f>
        <v>0</v>
      </c>
      <c r="P72" s="16">
        <f t="shared" ref="P72" si="48">D72-I72</f>
        <v>50</v>
      </c>
      <c r="Q72" s="16" t="str">
        <f t="shared" ref="Q72" si="49">IFERROR(J72/E72*100,"-")</f>
        <v>-</v>
      </c>
      <c r="R72" s="16">
        <f t="shared" ref="R72" si="50">E72-J72</f>
        <v>0</v>
      </c>
      <c r="S72" s="16" t="str">
        <f t="shared" ref="S72" si="51">IFERROR(K72/F72*100,"-")</f>
        <v>-</v>
      </c>
      <c r="T72" s="16">
        <f t="shared" ref="T72" si="52">F72-K72</f>
        <v>0</v>
      </c>
      <c r="U72" s="213" t="s">
        <v>580</v>
      </c>
    </row>
    <row r="73" spans="1:21" s="18" customFormat="1" ht="25.5" hidden="1" outlineLevel="2">
      <c r="A73" s="181"/>
      <c r="B73" s="23" t="s">
        <v>63</v>
      </c>
      <c r="C73" s="16">
        <f t="shared" si="27"/>
        <v>47.1</v>
      </c>
      <c r="D73" s="16">
        <v>7.1</v>
      </c>
      <c r="E73" s="16">
        <v>40</v>
      </c>
      <c r="F73" s="16">
        <v>0</v>
      </c>
      <c r="G73" s="16">
        <v>0</v>
      </c>
      <c r="H73" s="16">
        <f t="shared" si="32"/>
        <v>0</v>
      </c>
      <c r="I73" s="16">
        <v>0</v>
      </c>
      <c r="J73" s="16">
        <v>0</v>
      </c>
      <c r="K73" s="16">
        <v>0</v>
      </c>
      <c r="L73" s="16">
        <v>0</v>
      </c>
      <c r="M73" s="16">
        <f t="shared" si="28"/>
        <v>0</v>
      </c>
      <c r="N73" s="16">
        <f t="shared" si="39"/>
        <v>47.1</v>
      </c>
      <c r="O73" s="16">
        <f t="shared" si="29"/>
        <v>0</v>
      </c>
      <c r="P73" s="16">
        <f t="shared" si="40"/>
        <v>7.1</v>
      </c>
      <c r="Q73" s="16">
        <f t="shared" si="30"/>
        <v>0</v>
      </c>
      <c r="R73" s="16">
        <f t="shared" si="41"/>
        <v>40</v>
      </c>
      <c r="S73" s="16" t="str">
        <f t="shared" si="31"/>
        <v>-</v>
      </c>
      <c r="T73" s="16">
        <f t="shared" si="42"/>
        <v>0</v>
      </c>
      <c r="U73" s="213" t="s">
        <v>579</v>
      </c>
    </row>
    <row r="74" spans="1:21" s="18" customFormat="1" ht="25.5" hidden="1" outlineLevel="2">
      <c r="A74" s="157"/>
      <c r="B74" s="23" t="s">
        <v>570</v>
      </c>
      <c r="C74" s="16">
        <f t="shared" si="27"/>
        <v>30</v>
      </c>
      <c r="D74" s="16">
        <v>30</v>
      </c>
      <c r="E74" s="16">
        <v>0</v>
      </c>
      <c r="F74" s="16">
        <v>0</v>
      </c>
      <c r="G74" s="16">
        <v>0</v>
      </c>
      <c r="H74" s="16">
        <f t="shared" si="32"/>
        <v>0</v>
      </c>
      <c r="I74" s="16">
        <v>0</v>
      </c>
      <c r="J74" s="16">
        <v>0</v>
      </c>
      <c r="K74" s="16">
        <v>0</v>
      </c>
      <c r="L74" s="16">
        <v>0</v>
      </c>
      <c r="M74" s="16">
        <f t="shared" si="28"/>
        <v>0</v>
      </c>
      <c r="N74" s="16">
        <f t="shared" si="39"/>
        <v>30</v>
      </c>
      <c r="O74" s="16">
        <f t="shared" si="29"/>
        <v>0</v>
      </c>
      <c r="P74" s="16">
        <f t="shared" si="40"/>
        <v>30</v>
      </c>
      <c r="Q74" s="16" t="str">
        <f t="shared" si="30"/>
        <v>-</v>
      </c>
      <c r="R74" s="16">
        <f t="shared" si="41"/>
        <v>0</v>
      </c>
      <c r="S74" s="16" t="str">
        <f t="shared" si="31"/>
        <v>-</v>
      </c>
      <c r="T74" s="16">
        <f t="shared" si="42"/>
        <v>0</v>
      </c>
      <c r="U74" s="213" t="s">
        <v>581</v>
      </c>
    </row>
    <row r="75" spans="1:21" s="18" customFormat="1" ht="26.25" hidden="1" customHeight="1" outlineLevel="2">
      <c r="A75" s="157"/>
      <c r="B75" s="23" t="s">
        <v>71</v>
      </c>
      <c r="C75" s="16">
        <f t="shared" si="27"/>
        <v>21322.3</v>
      </c>
      <c r="D75" s="16">
        <v>21322.3</v>
      </c>
      <c r="E75" s="16">
        <v>0</v>
      </c>
      <c r="F75" s="16">
        <v>0</v>
      </c>
      <c r="G75" s="16">
        <v>0</v>
      </c>
      <c r="H75" s="16">
        <f t="shared" si="32"/>
        <v>5800</v>
      </c>
      <c r="I75" s="16">
        <v>5800</v>
      </c>
      <c r="J75" s="16">
        <v>0</v>
      </c>
      <c r="K75" s="16">
        <v>0</v>
      </c>
      <c r="L75" s="16">
        <v>0</v>
      </c>
      <c r="M75" s="16">
        <f t="shared" si="28"/>
        <v>27.201568311110901</v>
      </c>
      <c r="N75" s="16">
        <f t="shared" si="39"/>
        <v>15522.3</v>
      </c>
      <c r="O75" s="16">
        <f t="shared" si="29"/>
        <v>27.201568311110901</v>
      </c>
      <c r="P75" s="16">
        <f t="shared" si="40"/>
        <v>15522.3</v>
      </c>
      <c r="Q75" s="16" t="str">
        <f t="shared" si="30"/>
        <v>-</v>
      </c>
      <c r="R75" s="16">
        <f t="shared" si="41"/>
        <v>0</v>
      </c>
      <c r="S75" s="16" t="str">
        <f t="shared" si="31"/>
        <v>-</v>
      </c>
      <c r="T75" s="16">
        <f t="shared" si="42"/>
        <v>0</v>
      </c>
      <c r="U75" s="213" t="s">
        <v>582</v>
      </c>
    </row>
    <row r="76" spans="1:21" s="18" customFormat="1" ht="30" hidden="1" outlineLevel="2">
      <c r="A76" s="157"/>
      <c r="B76" s="23" t="s">
        <v>64</v>
      </c>
      <c r="C76" s="16">
        <f t="shared" si="27"/>
        <v>758</v>
      </c>
      <c r="D76" s="16">
        <v>758</v>
      </c>
      <c r="E76" s="16">
        <v>0</v>
      </c>
      <c r="F76" s="16">
        <v>0</v>
      </c>
      <c r="G76" s="16">
        <v>0</v>
      </c>
      <c r="H76" s="16">
        <f t="shared" si="32"/>
        <v>0</v>
      </c>
      <c r="I76" s="16">
        <v>0</v>
      </c>
      <c r="J76" s="16">
        <v>0</v>
      </c>
      <c r="K76" s="16">
        <v>0</v>
      </c>
      <c r="L76" s="16">
        <v>0</v>
      </c>
      <c r="M76" s="16">
        <f t="shared" si="28"/>
        <v>0</v>
      </c>
      <c r="N76" s="16">
        <f t="shared" si="39"/>
        <v>758</v>
      </c>
      <c r="O76" s="16">
        <f t="shared" si="29"/>
        <v>0</v>
      </c>
      <c r="P76" s="16">
        <f t="shared" si="40"/>
        <v>758</v>
      </c>
      <c r="Q76" s="16" t="str">
        <f t="shared" si="30"/>
        <v>-</v>
      </c>
      <c r="R76" s="16">
        <f t="shared" si="41"/>
        <v>0</v>
      </c>
      <c r="S76" s="16" t="str">
        <f t="shared" si="31"/>
        <v>-</v>
      </c>
      <c r="T76" s="16">
        <f t="shared" si="42"/>
        <v>0</v>
      </c>
      <c r="U76" s="218" t="s">
        <v>583</v>
      </c>
    </row>
    <row r="77" spans="1:21" s="18" customFormat="1" ht="51" hidden="1" outlineLevel="2">
      <c r="A77" s="180"/>
      <c r="B77" s="23" t="s">
        <v>571</v>
      </c>
      <c r="C77" s="16">
        <f t="shared" si="27"/>
        <v>30</v>
      </c>
      <c r="D77" s="16">
        <v>30</v>
      </c>
      <c r="E77" s="16">
        <v>0</v>
      </c>
      <c r="F77" s="16">
        <v>0</v>
      </c>
      <c r="G77" s="16">
        <v>0</v>
      </c>
      <c r="H77" s="16">
        <f t="shared" si="32"/>
        <v>0</v>
      </c>
      <c r="I77" s="16">
        <v>0</v>
      </c>
      <c r="J77" s="16">
        <v>0</v>
      </c>
      <c r="K77" s="16">
        <v>0</v>
      </c>
      <c r="L77" s="16">
        <v>0</v>
      </c>
      <c r="M77" s="16">
        <f t="shared" si="28"/>
        <v>0</v>
      </c>
      <c r="N77" s="16">
        <f t="shared" si="39"/>
        <v>30</v>
      </c>
      <c r="O77" s="16">
        <f t="shared" si="29"/>
        <v>0</v>
      </c>
      <c r="P77" s="16">
        <f t="shared" si="40"/>
        <v>30</v>
      </c>
      <c r="Q77" s="16" t="str">
        <f t="shared" si="30"/>
        <v>-</v>
      </c>
      <c r="R77" s="16">
        <f t="shared" si="41"/>
        <v>0</v>
      </c>
      <c r="S77" s="16" t="str">
        <f t="shared" si="31"/>
        <v>-</v>
      </c>
      <c r="T77" s="16">
        <f t="shared" si="42"/>
        <v>0</v>
      </c>
      <c r="U77" s="213" t="s">
        <v>580</v>
      </c>
    </row>
    <row r="78" spans="1:21" s="18" customFormat="1" ht="25.5" hidden="1" outlineLevel="2">
      <c r="A78" s="180"/>
      <c r="B78" s="23" t="s">
        <v>572</v>
      </c>
      <c r="C78" s="16">
        <f t="shared" si="27"/>
        <v>60</v>
      </c>
      <c r="D78" s="16">
        <v>60</v>
      </c>
      <c r="E78" s="16">
        <v>0</v>
      </c>
      <c r="F78" s="16">
        <v>0</v>
      </c>
      <c r="G78" s="16">
        <v>0</v>
      </c>
      <c r="H78" s="16">
        <f t="shared" si="32"/>
        <v>0</v>
      </c>
      <c r="I78" s="16">
        <v>0</v>
      </c>
      <c r="J78" s="16">
        <v>0</v>
      </c>
      <c r="K78" s="16">
        <v>0</v>
      </c>
      <c r="L78" s="16">
        <v>0</v>
      </c>
      <c r="M78" s="16">
        <f t="shared" si="28"/>
        <v>0</v>
      </c>
      <c r="N78" s="16">
        <f t="shared" si="39"/>
        <v>60</v>
      </c>
      <c r="O78" s="16">
        <f t="shared" si="29"/>
        <v>0</v>
      </c>
      <c r="P78" s="16">
        <f t="shared" si="40"/>
        <v>60</v>
      </c>
      <c r="Q78" s="16" t="str">
        <f t="shared" si="30"/>
        <v>-</v>
      </c>
      <c r="R78" s="16">
        <f t="shared" si="41"/>
        <v>0</v>
      </c>
      <c r="S78" s="16" t="str">
        <f t="shared" si="31"/>
        <v>-</v>
      </c>
      <c r="T78" s="16">
        <f t="shared" si="42"/>
        <v>0</v>
      </c>
      <c r="U78" s="213" t="s">
        <v>581</v>
      </c>
    </row>
    <row r="79" spans="1:21" s="18" customFormat="1" ht="25.5" hidden="1" outlineLevel="2">
      <c r="A79" s="180"/>
      <c r="B79" s="23" t="s">
        <v>289</v>
      </c>
      <c r="C79" s="16">
        <f t="shared" si="27"/>
        <v>8.1999999999999993</v>
      </c>
      <c r="D79" s="16">
        <v>0</v>
      </c>
      <c r="E79" s="16">
        <v>0</v>
      </c>
      <c r="F79" s="16">
        <v>8.1999999999999993</v>
      </c>
      <c r="G79" s="16">
        <v>0</v>
      </c>
      <c r="H79" s="16">
        <f t="shared" si="32"/>
        <v>0</v>
      </c>
      <c r="I79" s="16">
        <v>0</v>
      </c>
      <c r="J79" s="16">
        <v>0</v>
      </c>
      <c r="K79" s="16">
        <v>0</v>
      </c>
      <c r="L79" s="16">
        <v>0</v>
      </c>
      <c r="M79" s="16">
        <f t="shared" si="28"/>
        <v>0</v>
      </c>
      <c r="N79" s="16">
        <f t="shared" si="39"/>
        <v>8.1999999999999993</v>
      </c>
      <c r="O79" s="16" t="str">
        <f t="shared" si="29"/>
        <v>-</v>
      </c>
      <c r="P79" s="16">
        <f t="shared" si="40"/>
        <v>0</v>
      </c>
      <c r="Q79" s="16" t="str">
        <f t="shared" si="30"/>
        <v>-</v>
      </c>
      <c r="R79" s="16">
        <f t="shared" si="41"/>
        <v>0</v>
      </c>
      <c r="S79" s="16">
        <f t="shared" si="31"/>
        <v>0</v>
      </c>
      <c r="T79" s="16">
        <f t="shared" si="42"/>
        <v>8.1999999999999993</v>
      </c>
      <c r="U79" s="213" t="s">
        <v>584</v>
      </c>
    </row>
    <row r="80" spans="1:21" s="18" customFormat="1" ht="25.5" hidden="1" outlineLevel="2">
      <c r="A80" s="157"/>
      <c r="B80" s="23" t="s">
        <v>574</v>
      </c>
      <c r="C80" s="16">
        <f t="shared" si="27"/>
        <v>250</v>
      </c>
      <c r="D80" s="16">
        <v>0</v>
      </c>
      <c r="E80" s="16">
        <v>250</v>
      </c>
      <c r="F80" s="16">
        <v>0</v>
      </c>
      <c r="G80" s="16">
        <v>0</v>
      </c>
      <c r="H80" s="16">
        <f t="shared" si="32"/>
        <v>250</v>
      </c>
      <c r="I80" s="16">
        <v>0</v>
      </c>
      <c r="J80" s="16">
        <v>250</v>
      </c>
      <c r="K80" s="16">
        <v>0</v>
      </c>
      <c r="L80" s="16">
        <v>0</v>
      </c>
      <c r="M80" s="16">
        <f t="shared" si="28"/>
        <v>100</v>
      </c>
      <c r="N80" s="16">
        <f t="shared" si="39"/>
        <v>0</v>
      </c>
      <c r="O80" s="16" t="str">
        <f t="shared" si="29"/>
        <v>-</v>
      </c>
      <c r="P80" s="16">
        <f t="shared" si="40"/>
        <v>0</v>
      </c>
      <c r="Q80" s="16">
        <f t="shared" si="30"/>
        <v>100</v>
      </c>
      <c r="R80" s="16">
        <f t="shared" si="41"/>
        <v>0</v>
      </c>
      <c r="S80" s="16" t="str">
        <f t="shared" si="31"/>
        <v>-</v>
      </c>
      <c r="T80" s="16">
        <f t="shared" si="42"/>
        <v>0</v>
      </c>
      <c r="U80" s="213" t="s">
        <v>585</v>
      </c>
    </row>
    <row r="81" spans="1:21" s="18" customFormat="1" ht="25.5" hidden="1" outlineLevel="2">
      <c r="A81" s="157"/>
      <c r="B81" s="23" t="s">
        <v>573</v>
      </c>
      <c r="C81" s="16">
        <f t="shared" ref="C81" si="53">SUM(D81:F81)</f>
        <v>4327</v>
      </c>
      <c r="D81" s="16">
        <v>4327</v>
      </c>
      <c r="E81" s="16">
        <v>0</v>
      </c>
      <c r="F81" s="16">
        <v>0</v>
      </c>
      <c r="G81" s="16">
        <v>0</v>
      </c>
      <c r="H81" s="16">
        <f t="shared" ref="H81" si="54">SUM(I81:K81)</f>
        <v>335.72</v>
      </c>
      <c r="I81" s="16">
        <v>335.72</v>
      </c>
      <c r="J81" s="16">
        <v>0</v>
      </c>
      <c r="K81" s="16">
        <v>0</v>
      </c>
      <c r="L81" s="16">
        <v>0</v>
      </c>
      <c r="M81" s="16">
        <f t="shared" ref="M81" si="55">IFERROR(H81/C81*100,"-")</f>
        <v>7.7587242893459685</v>
      </c>
      <c r="N81" s="16">
        <f t="shared" ref="N81" si="56">C81-H81</f>
        <v>3991.2799999999997</v>
      </c>
      <c r="O81" s="16">
        <f t="shared" ref="O81" si="57">IFERROR(I81/D81*100,"-")</f>
        <v>7.7587242893459685</v>
      </c>
      <c r="P81" s="16">
        <f t="shared" ref="P81" si="58">D81-I81</f>
        <v>3991.2799999999997</v>
      </c>
      <c r="Q81" s="16" t="str">
        <f t="shared" ref="Q81" si="59">IFERROR(J81/E81*100,"-")</f>
        <v>-</v>
      </c>
      <c r="R81" s="16">
        <f t="shared" ref="R81" si="60">E81-J81</f>
        <v>0</v>
      </c>
      <c r="S81" s="16" t="str">
        <f t="shared" ref="S81" si="61">IFERROR(K81/F81*100,"-")</f>
        <v>-</v>
      </c>
      <c r="T81" s="16">
        <f t="shared" ref="T81" si="62">F81-K81</f>
        <v>0</v>
      </c>
      <c r="U81" s="213" t="s">
        <v>586</v>
      </c>
    </row>
    <row r="82" spans="1:21" s="18" customFormat="1" ht="25.5" hidden="1" outlineLevel="2">
      <c r="A82" s="157"/>
      <c r="B82" s="23" t="s">
        <v>65</v>
      </c>
      <c r="C82" s="16">
        <f t="shared" si="27"/>
        <v>120</v>
      </c>
      <c r="D82" s="16">
        <v>120</v>
      </c>
      <c r="E82" s="16">
        <v>0</v>
      </c>
      <c r="F82" s="16">
        <v>0</v>
      </c>
      <c r="G82" s="16">
        <v>0</v>
      </c>
      <c r="H82" s="16">
        <f t="shared" si="32"/>
        <v>0</v>
      </c>
      <c r="I82" s="16">
        <v>0</v>
      </c>
      <c r="J82" s="16">
        <v>0</v>
      </c>
      <c r="K82" s="16">
        <v>0</v>
      </c>
      <c r="L82" s="16">
        <v>0</v>
      </c>
      <c r="M82" s="16">
        <f t="shared" si="28"/>
        <v>0</v>
      </c>
      <c r="N82" s="16">
        <f t="shared" si="39"/>
        <v>120</v>
      </c>
      <c r="O82" s="16">
        <f t="shared" si="29"/>
        <v>0</v>
      </c>
      <c r="P82" s="16">
        <f t="shared" si="40"/>
        <v>120</v>
      </c>
      <c r="Q82" s="16" t="str">
        <f t="shared" si="30"/>
        <v>-</v>
      </c>
      <c r="R82" s="16">
        <f t="shared" si="41"/>
        <v>0</v>
      </c>
      <c r="S82" s="16" t="str">
        <f t="shared" si="31"/>
        <v>-</v>
      </c>
      <c r="T82" s="16">
        <f t="shared" si="42"/>
        <v>0</v>
      </c>
      <c r="U82" s="213" t="s">
        <v>587</v>
      </c>
    </row>
    <row r="83" spans="1:21" s="18" customFormat="1" ht="15.75" hidden="1" outlineLevel="2">
      <c r="A83" s="157"/>
      <c r="B83" s="23" t="s">
        <v>66</v>
      </c>
      <c r="C83" s="16">
        <f t="shared" si="27"/>
        <v>60</v>
      </c>
      <c r="D83" s="16">
        <v>60</v>
      </c>
      <c r="E83" s="16">
        <v>0</v>
      </c>
      <c r="F83" s="16">
        <v>0</v>
      </c>
      <c r="G83" s="16">
        <v>0</v>
      </c>
      <c r="H83" s="16">
        <f t="shared" si="32"/>
        <v>60</v>
      </c>
      <c r="I83" s="16">
        <v>60</v>
      </c>
      <c r="J83" s="16">
        <v>0</v>
      </c>
      <c r="K83" s="16">
        <v>0</v>
      </c>
      <c r="L83" s="16">
        <v>0</v>
      </c>
      <c r="M83" s="16">
        <f t="shared" si="28"/>
        <v>100</v>
      </c>
      <c r="N83" s="16">
        <f t="shared" si="39"/>
        <v>0</v>
      </c>
      <c r="O83" s="16">
        <f t="shared" si="29"/>
        <v>100</v>
      </c>
      <c r="P83" s="16">
        <f t="shared" si="40"/>
        <v>0</v>
      </c>
      <c r="Q83" s="16" t="str">
        <f t="shared" si="30"/>
        <v>-</v>
      </c>
      <c r="R83" s="16">
        <f t="shared" si="41"/>
        <v>0</v>
      </c>
      <c r="S83" s="16" t="str">
        <f t="shared" si="31"/>
        <v>-</v>
      </c>
      <c r="T83" s="16">
        <f t="shared" si="42"/>
        <v>0</v>
      </c>
      <c r="U83" s="213"/>
    </row>
    <row r="84" spans="1:21" s="18" customFormat="1" ht="38.25" hidden="1" outlineLevel="2">
      <c r="A84" s="157"/>
      <c r="B84" s="23" t="s">
        <v>575</v>
      </c>
      <c r="C84" s="16">
        <f t="shared" si="27"/>
        <v>13805.3</v>
      </c>
      <c r="D84" s="16">
        <v>13805.3</v>
      </c>
      <c r="E84" s="16">
        <v>0</v>
      </c>
      <c r="F84" s="16">
        <v>0</v>
      </c>
      <c r="G84" s="16">
        <v>0</v>
      </c>
      <c r="H84" s="16">
        <f t="shared" si="32"/>
        <v>6675.65</v>
      </c>
      <c r="I84" s="16">
        <v>6675.65</v>
      </c>
      <c r="J84" s="16">
        <v>0</v>
      </c>
      <c r="K84" s="16">
        <v>0</v>
      </c>
      <c r="L84" s="16">
        <v>0</v>
      </c>
      <c r="M84" s="16">
        <f t="shared" si="28"/>
        <v>48.355703968765617</v>
      </c>
      <c r="N84" s="16">
        <f t="shared" si="39"/>
        <v>7129.65</v>
      </c>
      <c r="O84" s="16">
        <f t="shared" si="29"/>
        <v>48.355703968765617</v>
      </c>
      <c r="P84" s="16">
        <f t="shared" si="40"/>
        <v>7129.65</v>
      </c>
      <c r="Q84" s="16" t="str">
        <f t="shared" si="30"/>
        <v>-</v>
      </c>
      <c r="R84" s="16">
        <f t="shared" si="41"/>
        <v>0</v>
      </c>
      <c r="S84" s="16" t="str">
        <f t="shared" si="31"/>
        <v>-</v>
      </c>
      <c r="T84" s="16">
        <f t="shared" si="42"/>
        <v>0</v>
      </c>
      <c r="U84" s="213" t="s">
        <v>582</v>
      </c>
    </row>
    <row r="85" spans="1:21" s="18" customFormat="1" ht="30" hidden="1" outlineLevel="2">
      <c r="A85" s="157"/>
      <c r="B85" s="23" t="s">
        <v>64</v>
      </c>
      <c r="C85" s="16">
        <f t="shared" si="27"/>
        <v>451.5</v>
      </c>
      <c r="D85" s="16">
        <v>451.5</v>
      </c>
      <c r="E85" s="16">
        <v>0</v>
      </c>
      <c r="F85" s="16">
        <v>0</v>
      </c>
      <c r="G85" s="16">
        <v>0</v>
      </c>
      <c r="H85" s="16">
        <f t="shared" si="32"/>
        <v>102.0262</v>
      </c>
      <c r="I85" s="16">
        <v>102.0262</v>
      </c>
      <c r="J85" s="16">
        <v>0</v>
      </c>
      <c r="K85" s="16">
        <v>0</v>
      </c>
      <c r="L85" s="16">
        <v>0</v>
      </c>
      <c r="M85" s="16">
        <f t="shared" si="28"/>
        <v>22.597165005537097</v>
      </c>
      <c r="N85" s="16">
        <f t="shared" si="39"/>
        <v>349.47379999999998</v>
      </c>
      <c r="O85" s="16">
        <f t="shared" si="29"/>
        <v>22.597165005537097</v>
      </c>
      <c r="P85" s="16">
        <f t="shared" si="40"/>
        <v>349.47379999999998</v>
      </c>
      <c r="Q85" s="16" t="str">
        <f t="shared" si="30"/>
        <v>-</v>
      </c>
      <c r="R85" s="16">
        <f t="shared" si="41"/>
        <v>0</v>
      </c>
      <c r="S85" s="16" t="str">
        <f t="shared" si="31"/>
        <v>-</v>
      </c>
      <c r="T85" s="16">
        <f t="shared" si="42"/>
        <v>0</v>
      </c>
      <c r="U85" s="213" t="s">
        <v>583</v>
      </c>
    </row>
    <row r="86" spans="1:21" s="18" customFormat="1" ht="63.75" hidden="1" outlineLevel="2">
      <c r="A86" s="157"/>
      <c r="B86" s="23" t="s">
        <v>576</v>
      </c>
      <c r="C86" s="16">
        <f t="shared" si="27"/>
        <v>9000</v>
      </c>
      <c r="D86" s="16">
        <v>9000</v>
      </c>
      <c r="E86" s="16">
        <v>0</v>
      </c>
      <c r="F86" s="16">
        <v>0</v>
      </c>
      <c r="G86" s="16">
        <v>0</v>
      </c>
      <c r="H86" s="16">
        <f t="shared" si="32"/>
        <v>0</v>
      </c>
      <c r="I86" s="16">
        <v>0</v>
      </c>
      <c r="J86" s="16">
        <v>0</v>
      </c>
      <c r="K86" s="16">
        <v>0</v>
      </c>
      <c r="L86" s="16">
        <v>0</v>
      </c>
      <c r="M86" s="16">
        <f t="shared" si="28"/>
        <v>0</v>
      </c>
      <c r="N86" s="16">
        <f t="shared" si="39"/>
        <v>9000</v>
      </c>
      <c r="O86" s="16">
        <f t="shared" si="29"/>
        <v>0</v>
      </c>
      <c r="P86" s="16">
        <f t="shared" si="40"/>
        <v>9000</v>
      </c>
      <c r="Q86" s="16" t="str">
        <f t="shared" si="30"/>
        <v>-</v>
      </c>
      <c r="R86" s="16">
        <f t="shared" si="41"/>
        <v>0</v>
      </c>
      <c r="S86" s="16" t="str">
        <f t="shared" si="31"/>
        <v>-</v>
      </c>
      <c r="T86" s="16">
        <f t="shared" si="42"/>
        <v>0</v>
      </c>
      <c r="U86" s="218" t="s">
        <v>580</v>
      </c>
    </row>
    <row r="87" spans="1:21" s="18" customFormat="1" ht="51" hidden="1" outlineLevel="2">
      <c r="A87" s="157"/>
      <c r="B87" s="23" t="s">
        <v>577</v>
      </c>
      <c r="C87" s="16">
        <f t="shared" si="27"/>
        <v>150</v>
      </c>
      <c r="D87" s="16">
        <v>0</v>
      </c>
      <c r="E87" s="16">
        <v>150</v>
      </c>
      <c r="F87" s="16">
        <v>0</v>
      </c>
      <c r="G87" s="16">
        <v>0</v>
      </c>
      <c r="H87" s="16">
        <f t="shared" si="32"/>
        <v>150</v>
      </c>
      <c r="I87" s="16">
        <v>0</v>
      </c>
      <c r="J87" s="16">
        <v>150</v>
      </c>
      <c r="K87" s="16">
        <v>0</v>
      </c>
      <c r="L87" s="16">
        <v>0</v>
      </c>
      <c r="M87" s="16">
        <f t="shared" ref="M87" si="63">IFERROR(H87/C87*100,"-")</f>
        <v>100</v>
      </c>
      <c r="N87" s="16">
        <f t="shared" si="39"/>
        <v>0</v>
      </c>
      <c r="O87" s="16" t="str">
        <f t="shared" ref="O87" si="64">IFERROR(I87/D87*100,"-")</f>
        <v>-</v>
      </c>
      <c r="P87" s="16">
        <f t="shared" si="40"/>
        <v>0</v>
      </c>
      <c r="Q87" s="16">
        <f t="shared" ref="Q87" si="65">IFERROR(J87/E87*100,"-")</f>
        <v>100</v>
      </c>
      <c r="R87" s="16">
        <f t="shared" si="41"/>
        <v>0</v>
      </c>
      <c r="S87" s="16" t="str">
        <f t="shared" ref="S87" si="66">IFERROR(K87/F87*100,"-")</f>
        <v>-</v>
      </c>
      <c r="T87" s="16">
        <f t="shared" si="42"/>
        <v>0</v>
      </c>
      <c r="U87" s="213"/>
    </row>
    <row r="88" spans="1:21" s="18" customFormat="1" ht="25.5" hidden="1" outlineLevel="2">
      <c r="A88" s="182"/>
      <c r="B88" s="23" t="s">
        <v>67</v>
      </c>
      <c r="C88" s="16">
        <f t="shared" si="27"/>
        <v>441</v>
      </c>
      <c r="D88" s="16">
        <v>66.2</v>
      </c>
      <c r="E88" s="16">
        <v>374.8</v>
      </c>
      <c r="F88" s="16">
        <v>0</v>
      </c>
      <c r="G88" s="16">
        <v>0</v>
      </c>
      <c r="H88" s="16">
        <f t="shared" si="32"/>
        <v>0</v>
      </c>
      <c r="I88" s="16">
        <v>0</v>
      </c>
      <c r="J88" s="16">
        <v>0</v>
      </c>
      <c r="K88" s="16">
        <v>0</v>
      </c>
      <c r="L88" s="16">
        <v>0</v>
      </c>
      <c r="M88" s="16">
        <f t="shared" si="28"/>
        <v>0</v>
      </c>
      <c r="N88" s="16">
        <f t="shared" si="39"/>
        <v>441</v>
      </c>
      <c r="O88" s="16">
        <f t="shared" si="29"/>
        <v>0</v>
      </c>
      <c r="P88" s="16">
        <f t="shared" si="40"/>
        <v>66.2</v>
      </c>
      <c r="Q88" s="16">
        <f t="shared" si="30"/>
        <v>0</v>
      </c>
      <c r="R88" s="16">
        <f t="shared" si="41"/>
        <v>374.8</v>
      </c>
      <c r="S88" s="16" t="str">
        <f t="shared" si="31"/>
        <v>-</v>
      </c>
      <c r="T88" s="16">
        <f t="shared" si="42"/>
        <v>0</v>
      </c>
      <c r="U88" s="213" t="s">
        <v>579</v>
      </c>
    </row>
    <row r="89" spans="1:21" s="104" customFormat="1" ht="30" customHeight="1" outlineLevel="1" collapsed="1">
      <c r="A89" s="112"/>
      <c r="B89" s="103" t="s">
        <v>68</v>
      </c>
      <c r="C89" s="22">
        <f t="shared" si="27"/>
        <v>81804.600000000006</v>
      </c>
      <c r="D89" s="22">
        <f>SUM(D90:D103)</f>
        <v>79464.600000000006</v>
      </c>
      <c r="E89" s="22">
        <f>SUM(E90:E103)</f>
        <v>2340</v>
      </c>
      <c r="F89" s="22">
        <f>SUM(F90:F103)</f>
        <v>0</v>
      </c>
      <c r="G89" s="22">
        <f>SUM(G90:G103)</f>
        <v>0</v>
      </c>
      <c r="H89" s="132">
        <f t="shared" si="32"/>
        <v>37008.755000000005</v>
      </c>
      <c r="I89" s="132">
        <f>SUM(I90:I103)</f>
        <v>37008.755000000005</v>
      </c>
      <c r="J89" s="132">
        <f>SUM(J90:J103)</f>
        <v>0</v>
      </c>
      <c r="K89" s="132">
        <f>SUM(K90:K103)</f>
        <v>0</v>
      </c>
      <c r="L89" s="132">
        <f>SUM(L90:L103)</f>
        <v>0</v>
      </c>
      <c r="M89" s="22">
        <f t="shared" si="28"/>
        <v>45.240432689604255</v>
      </c>
      <c r="N89" s="22">
        <f t="shared" si="39"/>
        <v>44795.845000000001</v>
      </c>
      <c r="O89" s="22">
        <f t="shared" si="29"/>
        <v>46.572631083526502</v>
      </c>
      <c r="P89" s="22">
        <f t="shared" si="40"/>
        <v>42455.845000000001</v>
      </c>
      <c r="Q89" s="22">
        <f t="shared" si="30"/>
        <v>0</v>
      </c>
      <c r="R89" s="22">
        <f t="shared" si="41"/>
        <v>2340</v>
      </c>
      <c r="S89" s="22" t="str">
        <f t="shared" si="31"/>
        <v>-</v>
      </c>
      <c r="T89" s="22">
        <f t="shared" si="42"/>
        <v>0</v>
      </c>
      <c r="U89" s="213"/>
    </row>
    <row r="90" spans="1:21" s="18" customFormat="1" ht="25.5" hidden="1" outlineLevel="2">
      <c r="A90" s="157"/>
      <c r="B90" s="23" t="s">
        <v>69</v>
      </c>
      <c r="C90" s="16">
        <f t="shared" si="27"/>
        <v>100</v>
      </c>
      <c r="D90" s="16">
        <v>100</v>
      </c>
      <c r="E90" s="16">
        <v>0</v>
      </c>
      <c r="F90" s="16">
        <v>0</v>
      </c>
      <c r="G90" s="16">
        <v>0</v>
      </c>
      <c r="H90" s="16">
        <f t="shared" si="32"/>
        <v>100</v>
      </c>
      <c r="I90" s="16">
        <v>100</v>
      </c>
      <c r="J90" s="16">
        <v>0</v>
      </c>
      <c r="K90" s="16">
        <v>0</v>
      </c>
      <c r="L90" s="16">
        <v>0</v>
      </c>
      <c r="M90" s="16">
        <f t="shared" si="28"/>
        <v>100</v>
      </c>
      <c r="N90" s="16">
        <f t="shared" si="39"/>
        <v>0</v>
      </c>
      <c r="O90" s="16">
        <f t="shared" si="29"/>
        <v>100</v>
      </c>
      <c r="P90" s="16">
        <f t="shared" si="40"/>
        <v>0</v>
      </c>
      <c r="Q90" s="16" t="str">
        <f t="shared" si="30"/>
        <v>-</v>
      </c>
      <c r="R90" s="16">
        <f t="shared" si="41"/>
        <v>0</v>
      </c>
      <c r="S90" s="16" t="str">
        <f t="shared" si="31"/>
        <v>-</v>
      </c>
      <c r="T90" s="16">
        <f t="shared" si="42"/>
        <v>0</v>
      </c>
      <c r="U90" s="213"/>
    </row>
    <row r="91" spans="1:21" s="18" customFormat="1" ht="25.5" hidden="1" outlineLevel="2">
      <c r="A91" s="157"/>
      <c r="B91" s="23" t="s">
        <v>70</v>
      </c>
      <c r="C91" s="16">
        <f t="shared" si="27"/>
        <v>40</v>
      </c>
      <c r="D91" s="16">
        <v>40</v>
      </c>
      <c r="E91" s="16">
        <v>0</v>
      </c>
      <c r="F91" s="16">
        <v>0</v>
      </c>
      <c r="G91" s="16">
        <v>0</v>
      </c>
      <c r="H91" s="16">
        <f t="shared" si="32"/>
        <v>0</v>
      </c>
      <c r="I91" s="16">
        <v>0</v>
      </c>
      <c r="J91" s="16">
        <v>0</v>
      </c>
      <c r="K91" s="16">
        <v>0</v>
      </c>
      <c r="L91" s="16">
        <v>0</v>
      </c>
      <c r="M91" s="16">
        <f t="shared" si="28"/>
        <v>0</v>
      </c>
      <c r="N91" s="16">
        <f t="shared" si="39"/>
        <v>40</v>
      </c>
      <c r="O91" s="16">
        <f t="shared" si="29"/>
        <v>0</v>
      </c>
      <c r="P91" s="16">
        <f t="shared" si="40"/>
        <v>40</v>
      </c>
      <c r="Q91" s="16" t="str">
        <f t="shared" si="30"/>
        <v>-</v>
      </c>
      <c r="R91" s="16">
        <f t="shared" si="41"/>
        <v>0</v>
      </c>
      <c r="S91" s="16" t="str">
        <f t="shared" si="31"/>
        <v>-</v>
      </c>
      <c r="T91" s="16">
        <f t="shared" si="42"/>
        <v>0</v>
      </c>
      <c r="U91" s="213"/>
    </row>
    <row r="92" spans="1:21" s="18" customFormat="1" ht="27.75" hidden="1" customHeight="1" outlineLevel="2">
      <c r="A92" s="157"/>
      <c r="B92" s="23" t="s">
        <v>590</v>
      </c>
      <c r="C92" s="16">
        <f t="shared" si="27"/>
        <v>34755.800000000003</v>
      </c>
      <c r="D92" s="16">
        <v>32415.800000000003</v>
      </c>
      <c r="E92" s="16">
        <v>2340</v>
      </c>
      <c r="F92" s="16">
        <v>0</v>
      </c>
      <c r="G92" s="16">
        <v>0</v>
      </c>
      <c r="H92" s="16">
        <f t="shared" si="32"/>
        <v>16555.400000000001</v>
      </c>
      <c r="I92" s="16">
        <v>16555.400000000001</v>
      </c>
      <c r="J92" s="16">
        <v>0</v>
      </c>
      <c r="K92" s="16">
        <v>0</v>
      </c>
      <c r="L92" s="16">
        <v>0</v>
      </c>
      <c r="M92" s="16">
        <f t="shared" si="28"/>
        <v>47.633488511270059</v>
      </c>
      <c r="N92" s="16">
        <f t="shared" si="39"/>
        <v>18200.400000000001</v>
      </c>
      <c r="O92" s="16">
        <f t="shared" si="29"/>
        <v>51.072008094817953</v>
      </c>
      <c r="P92" s="16">
        <f t="shared" si="40"/>
        <v>15860.400000000001</v>
      </c>
      <c r="Q92" s="16">
        <f t="shared" si="30"/>
        <v>0</v>
      </c>
      <c r="R92" s="16">
        <f t="shared" si="41"/>
        <v>2340</v>
      </c>
      <c r="S92" s="16" t="str">
        <f t="shared" si="31"/>
        <v>-</v>
      </c>
      <c r="T92" s="16">
        <f t="shared" si="42"/>
        <v>0</v>
      </c>
      <c r="U92" s="213" t="s">
        <v>582</v>
      </c>
    </row>
    <row r="93" spans="1:21" s="18" customFormat="1" ht="38.25" hidden="1" outlineLevel="2">
      <c r="A93" s="157"/>
      <c r="B93" s="23" t="s">
        <v>591</v>
      </c>
      <c r="C93" s="16">
        <f t="shared" si="27"/>
        <v>969.8</v>
      </c>
      <c r="D93" s="16">
        <v>969.8</v>
      </c>
      <c r="E93" s="16">
        <v>0</v>
      </c>
      <c r="F93" s="16">
        <v>0</v>
      </c>
      <c r="G93" s="16">
        <v>0</v>
      </c>
      <c r="H93" s="16">
        <f t="shared" si="32"/>
        <v>0</v>
      </c>
      <c r="I93" s="16">
        <v>0</v>
      </c>
      <c r="J93" s="16">
        <v>0</v>
      </c>
      <c r="K93" s="16">
        <v>0</v>
      </c>
      <c r="L93" s="16">
        <v>0</v>
      </c>
      <c r="M93" s="16">
        <f t="shared" si="28"/>
        <v>0</v>
      </c>
      <c r="N93" s="16">
        <f t="shared" si="39"/>
        <v>969.8</v>
      </c>
      <c r="O93" s="16">
        <f t="shared" si="29"/>
        <v>0</v>
      </c>
      <c r="P93" s="16">
        <f t="shared" si="40"/>
        <v>969.8</v>
      </c>
      <c r="Q93" s="16" t="str">
        <f t="shared" si="30"/>
        <v>-</v>
      </c>
      <c r="R93" s="16">
        <f t="shared" si="41"/>
        <v>0</v>
      </c>
      <c r="S93" s="16" t="str">
        <f t="shared" si="31"/>
        <v>-</v>
      </c>
      <c r="T93" s="16">
        <f t="shared" si="42"/>
        <v>0</v>
      </c>
      <c r="U93" s="213" t="s">
        <v>583</v>
      </c>
    </row>
    <row r="94" spans="1:21" s="18" customFormat="1" ht="25.5" hidden="1" outlineLevel="2">
      <c r="A94" s="157"/>
      <c r="B94" s="262" t="s">
        <v>592</v>
      </c>
      <c r="C94" s="16">
        <f t="shared" ref="C94" si="67">SUM(D94:F94)</f>
        <v>200</v>
      </c>
      <c r="D94" s="16">
        <v>200</v>
      </c>
      <c r="E94" s="16">
        <v>0</v>
      </c>
      <c r="F94" s="16">
        <v>0</v>
      </c>
      <c r="G94" s="16">
        <v>0</v>
      </c>
      <c r="H94" s="16">
        <f t="shared" ref="H94" si="68">SUM(I94:K94)</f>
        <v>198.8</v>
      </c>
      <c r="I94" s="16">
        <v>198.8</v>
      </c>
      <c r="J94" s="16">
        <v>0</v>
      </c>
      <c r="K94" s="16">
        <v>0</v>
      </c>
      <c r="L94" s="16">
        <v>0</v>
      </c>
      <c r="M94" s="16">
        <f t="shared" ref="M94" si="69">IFERROR(H94/C94*100,"-")</f>
        <v>99.4</v>
      </c>
      <c r="N94" s="16">
        <f t="shared" ref="N94" si="70">C94-H94</f>
        <v>1.1999999999999886</v>
      </c>
      <c r="O94" s="16">
        <f t="shared" ref="O94" si="71">IFERROR(I94/D94*100,"-")</f>
        <v>99.4</v>
      </c>
      <c r="P94" s="16">
        <f t="shared" ref="P94" si="72">D94-I94</f>
        <v>1.1999999999999886</v>
      </c>
      <c r="Q94" s="16" t="str">
        <f t="shared" ref="Q94" si="73">IFERROR(J94/E94*100,"-")</f>
        <v>-</v>
      </c>
      <c r="R94" s="16">
        <f t="shared" ref="R94" si="74">E94-J94</f>
        <v>0</v>
      </c>
      <c r="S94" s="16" t="str">
        <f t="shared" ref="S94" si="75">IFERROR(K94/F94*100,"-")</f>
        <v>-</v>
      </c>
      <c r="T94" s="16">
        <f t="shared" ref="T94" si="76">F94-K94</f>
        <v>0</v>
      </c>
      <c r="U94" s="213" t="s">
        <v>593</v>
      </c>
    </row>
    <row r="95" spans="1:21" s="18" customFormat="1" ht="38.25" hidden="1" outlineLevel="2">
      <c r="A95" s="157"/>
      <c r="B95" s="23" t="s">
        <v>72</v>
      </c>
      <c r="C95" s="16">
        <f t="shared" si="27"/>
        <v>150</v>
      </c>
      <c r="D95" s="16">
        <v>150</v>
      </c>
      <c r="E95" s="16">
        <v>0</v>
      </c>
      <c r="F95" s="16">
        <v>0</v>
      </c>
      <c r="G95" s="16">
        <v>0</v>
      </c>
      <c r="H95" s="16">
        <f t="shared" si="32"/>
        <v>150</v>
      </c>
      <c r="I95" s="16">
        <v>150</v>
      </c>
      <c r="J95" s="16">
        <v>0</v>
      </c>
      <c r="K95" s="16">
        <v>0</v>
      </c>
      <c r="L95" s="16">
        <v>0</v>
      </c>
      <c r="M95" s="16">
        <f t="shared" ref="M95" si="77">IFERROR(H95/C95*100,"-")</f>
        <v>100</v>
      </c>
      <c r="N95" s="16">
        <f t="shared" si="39"/>
        <v>0</v>
      </c>
      <c r="O95" s="16">
        <f t="shared" ref="O95" si="78">IFERROR(I95/D95*100,"-")</f>
        <v>100</v>
      </c>
      <c r="P95" s="16">
        <f t="shared" si="40"/>
        <v>0</v>
      </c>
      <c r="Q95" s="16" t="str">
        <f t="shared" ref="Q95" si="79">IFERROR(J95/E95*100,"-")</f>
        <v>-</v>
      </c>
      <c r="R95" s="16">
        <f t="shared" si="41"/>
        <v>0</v>
      </c>
      <c r="S95" s="16" t="str">
        <f t="shared" ref="S95" si="80">IFERROR(K95/F95*100,"-")</f>
        <v>-</v>
      </c>
      <c r="T95" s="16">
        <f t="shared" si="42"/>
        <v>0</v>
      </c>
      <c r="U95" s="213"/>
    </row>
    <row r="96" spans="1:21" s="18" customFormat="1" ht="25.5" hidden="1" outlineLevel="2">
      <c r="A96" s="157"/>
      <c r="B96" s="23" t="s">
        <v>73</v>
      </c>
      <c r="C96" s="16">
        <f t="shared" si="27"/>
        <v>100</v>
      </c>
      <c r="D96" s="16">
        <v>100</v>
      </c>
      <c r="E96" s="16">
        <v>0</v>
      </c>
      <c r="F96" s="16">
        <v>0</v>
      </c>
      <c r="G96" s="16">
        <v>0</v>
      </c>
      <c r="H96" s="16">
        <f t="shared" si="32"/>
        <v>0</v>
      </c>
      <c r="I96" s="16">
        <v>0</v>
      </c>
      <c r="J96" s="16">
        <v>0</v>
      </c>
      <c r="K96" s="16">
        <v>0</v>
      </c>
      <c r="L96" s="16">
        <v>0</v>
      </c>
      <c r="M96" s="16">
        <f t="shared" si="28"/>
        <v>0</v>
      </c>
      <c r="N96" s="16">
        <f t="shared" si="39"/>
        <v>100</v>
      </c>
      <c r="O96" s="16">
        <f t="shared" si="29"/>
        <v>0</v>
      </c>
      <c r="P96" s="16">
        <f t="shared" si="40"/>
        <v>100</v>
      </c>
      <c r="Q96" s="16" t="str">
        <f t="shared" si="30"/>
        <v>-</v>
      </c>
      <c r="R96" s="16">
        <f t="shared" si="41"/>
        <v>0</v>
      </c>
      <c r="S96" s="16" t="str">
        <f t="shared" si="31"/>
        <v>-</v>
      </c>
      <c r="T96" s="16">
        <f t="shared" si="42"/>
        <v>0</v>
      </c>
      <c r="U96" s="213" t="s">
        <v>594</v>
      </c>
    </row>
    <row r="97" spans="1:21" s="18" customFormat="1" ht="38.25" hidden="1" outlineLevel="2">
      <c r="A97" s="157"/>
      <c r="B97" s="23" t="s">
        <v>74</v>
      </c>
      <c r="C97" s="16">
        <f t="shared" si="27"/>
        <v>100</v>
      </c>
      <c r="D97" s="16">
        <v>100</v>
      </c>
      <c r="E97" s="16">
        <v>0</v>
      </c>
      <c r="F97" s="16">
        <v>0</v>
      </c>
      <c r="G97" s="16">
        <v>0</v>
      </c>
      <c r="H97" s="16">
        <f t="shared" si="32"/>
        <v>0</v>
      </c>
      <c r="I97" s="16">
        <v>0</v>
      </c>
      <c r="J97" s="16">
        <v>0</v>
      </c>
      <c r="K97" s="16">
        <v>0</v>
      </c>
      <c r="L97" s="16">
        <v>0</v>
      </c>
      <c r="M97" s="16">
        <f t="shared" si="28"/>
        <v>0</v>
      </c>
      <c r="N97" s="16">
        <f t="shared" si="39"/>
        <v>100</v>
      </c>
      <c r="O97" s="16">
        <f t="shared" si="29"/>
        <v>0</v>
      </c>
      <c r="P97" s="16">
        <f t="shared" si="40"/>
        <v>100</v>
      </c>
      <c r="Q97" s="16" t="str">
        <f t="shared" si="30"/>
        <v>-</v>
      </c>
      <c r="R97" s="16">
        <f t="shared" si="41"/>
        <v>0</v>
      </c>
      <c r="S97" s="16" t="str">
        <f t="shared" si="31"/>
        <v>-</v>
      </c>
      <c r="T97" s="16">
        <f t="shared" si="42"/>
        <v>0</v>
      </c>
      <c r="U97" s="213" t="s">
        <v>594</v>
      </c>
    </row>
    <row r="98" spans="1:21" s="18" customFormat="1" ht="38.25" hidden="1" outlineLevel="2">
      <c r="A98" s="157"/>
      <c r="B98" s="23" t="s">
        <v>75</v>
      </c>
      <c r="C98" s="16">
        <f t="shared" si="27"/>
        <v>100</v>
      </c>
      <c r="D98" s="16">
        <v>100</v>
      </c>
      <c r="E98" s="16">
        <v>0</v>
      </c>
      <c r="F98" s="16">
        <v>0</v>
      </c>
      <c r="G98" s="16">
        <v>0</v>
      </c>
      <c r="H98" s="16">
        <f t="shared" si="32"/>
        <v>4.5549999999999997</v>
      </c>
      <c r="I98" s="16">
        <v>4.5549999999999997</v>
      </c>
      <c r="J98" s="16">
        <v>0</v>
      </c>
      <c r="K98" s="16">
        <v>0</v>
      </c>
      <c r="L98" s="16">
        <v>0</v>
      </c>
      <c r="M98" s="16">
        <f t="shared" si="28"/>
        <v>4.5549999999999997</v>
      </c>
      <c r="N98" s="16">
        <f t="shared" si="39"/>
        <v>95.444999999999993</v>
      </c>
      <c r="O98" s="16">
        <f t="shared" si="29"/>
        <v>4.5549999999999997</v>
      </c>
      <c r="P98" s="16">
        <f t="shared" si="40"/>
        <v>95.444999999999993</v>
      </c>
      <c r="Q98" s="16" t="str">
        <f t="shared" si="30"/>
        <v>-</v>
      </c>
      <c r="R98" s="16">
        <f t="shared" si="41"/>
        <v>0</v>
      </c>
      <c r="S98" s="16" t="str">
        <f t="shared" si="31"/>
        <v>-</v>
      </c>
      <c r="T98" s="16">
        <f t="shared" si="42"/>
        <v>0</v>
      </c>
      <c r="U98" s="213" t="s">
        <v>595</v>
      </c>
    </row>
    <row r="99" spans="1:21" s="18" customFormat="1" ht="30" hidden="1" outlineLevel="2">
      <c r="A99" s="157"/>
      <c r="B99" s="23" t="s">
        <v>76</v>
      </c>
      <c r="C99" s="16">
        <f t="shared" si="27"/>
        <v>100</v>
      </c>
      <c r="D99" s="16">
        <v>100</v>
      </c>
      <c r="E99" s="16">
        <v>0</v>
      </c>
      <c r="F99" s="16">
        <v>0</v>
      </c>
      <c r="G99" s="16">
        <v>0</v>
      </c>
      <c r="H99" s="16">
        <f t="shared" si="32"/>
        <v>0</v>
      </c>
      <c r="I99" s="16">
        <v>0</v>
      </c>
      <c r="J99" s="16">
        <v>0</v>
      </c>
      <c r="K99" s="16">
        <v>0</v>
      </c>
      <c r="L99" s="16">
        <v>0</v>
      </c>
      <c r="M99" s="16">
        <f t="shared" si="28"/>
        <v>0</v>
      </c>
      <c r="N99" s="16">
        <f t="shared" si="39"/>
        <v>100</v>
      </c>
      <c r="O99" s="16">
        <f t="shared" si="29"/>
        <v>0</v>
      </c>
      <c r="P99" s="16">
        <f t="shared" si="40"/>
        <v>100</v>
      </c>
      <c r="Q99" s="16" t="str">
        <f t="shared" si="30"/>
        <v>-</v>
      </c>
      <c r="R99" s="16">
        <f t="shared" si="41"/>
        <v>0</v>
      </c>
      <c r="S99" s="16" t="str">
        <f t="shared" si="31"/>
        <v>-</v>
      </c>
      <c r="T99" s="16">
        <f t="shared" si="42"/>
        <v>0</v>
      </c>
      <c r="U99" s="213" t="s">
        <v>596</v>
      </c>
    </row>
    <row r="100" spans="1:21" s="18" customFormat="1" ht="51" hidden="1" customHeight="1" outlineLevel="2">
      <c r="A100" s="157"/>
      <c r="B100" s="23" t="s">
        <v>77</v>
      </c>
      <c r="C100" s="16">
        <f t="shared" si="27"/>
        <v>40419.599999999999</v>
      </c>
      <c r="D100" s="16">
        <v>40419.599999999999</v>
      </c>
      <c r="E100" s="16">
        <v>0</v>
      </c>
      <c r="F100" s="16">
        <v>0</v>
      </c>
      <c r="G100" s="16">
        <v>0</v>
      </c>
      <c r="H100" s="16">
        <f t="shared" si="32"/>
        <v>20000</v>
      </c>
      <c r="I100" s="16">
        <v>20000</v>
      </c>
      <c r="J100" s="16">
        <v>0</v>
      </c>
      <c r="K100" s="16">
        <v>0</v>
      </c>
      <c r="L100" s="16">
        <v>0</v>
      </c>
      <c r="M100" s="16">
        <f t="shared" si="28"/>
        <v>49.480944888123588</v>
      </c>
      <c r="N100" s="16">
        <f t="shared" si="39"/>
        <v>20419.599999999999</v>
      </c>
      <c r="O100" s="16">
        <f t="shared" si="29"/>
        <v>49.480944888123588</v>
      </c>
      <c r="P100" s="16">
        <f t="shared" si="40"/>
        <v>20419.599999999999</v>
      </c>
      <c r="Q100" s="16" t="str">
        <f t="shared" si="30"/>
        <v>-</v>
      </c>
      <c r="R100" s="16">
        <f t="shared" si="41"/>
        <v>0</v>
      </c>
      <c r="S100" s="16" t="str">
        <f t="shared" si="31"/>
        <v>-</v>
      </c>
      <c r="T100" s="16">
        <f t="shared" si="42"/>
        <v>0</v>
      </c>
      <c r="U100" s="213" t="s">
        <v>582</v>
      </c>
    </row>
    <row r="101" spans="1:21" s="18" customFormat="1" ht="30" hidden="1" outlineLevel="2">
      <c r="A101" s="157"/>
      <c r="B101" s="23" t="s">
        <v>64</v>
      </c>
      <c r="C101" s="16">
        <f t="shared" si="27"/>
        <v>720</v>
      </c>
      <c r="D101" s="16">
        <v>720</v>
      </c>
      <c r="E101" s="16">
        <v>0</v>
      </c>
      <c r="F101" s="16">
        <v>0</v>
      </c>
      <c r="G101" s="16">
        <v>0</v>
      </c>
      <c r="H101" s="16">
        <f t="shared" si="32"/>
        <v>0</v>
      </c>
      <c r="I101" s="16">
        <v>0</v>
      </c>
      <c r="J101" s="16">
        <v>0</v>
      </c>
      <c r="K101" s="16">
        <v>0</v>
      </c>
      <c r="L101" s="16">
        <v>0</v>
      </c>
      <c r="M101" s="16">
        <f t="shared" si="28"/>
        <v>0</v>
      </c>
      <c r="N101" s="16">
        <f t="shared" si="39"/>
        <v>720</v>
      </c>
      <c r="O101" s="16">
        <f t="shared" si="29"/>
        <v>0</v>
      </c>
      <c r="P101" s="16">
        <f t="shared" si="40"/>
        <v>720</v>
      </c>
      <c r="Q101" s="16" t="str">
        <f t="shared" si="30"/>
        <v>-</v>
      </c>
      <c r="R101" s="16">
        <f t="shared" si="41"/>
        <v>0</v>
      </c>
      <c r="S101" s="16" t="str">
        <f t="shared" si="31"/>
        <v>-</v>
      </c>
      <c r="T101" s="16">
        <f t="shared" si="42"/>
        <v>0</v>
      </c>
      <c r="U101" s="213" t="s">
        <v>583</v>
      </c>
    </row>
    <row r="102" spans="1:21" s="18" customFormat="1" ht="15.75" hidden="1" outlineLevel="2">
      <c r="A102" s="157"/>
      <c r="B102" s="23" t="s">
        <v>588</v>
      </c>
      <c r="C102" s="16">
        <f t="shared" ref="C102" si="81">SUM(D102:F102)</f>
        <v>3956.4</v>
      </c>
      <c r="D102" s="16">
        <v>3956.4</v>
      </c>
      <c r="E102" s="16">
        <v>0</v>
      </c>
      <c r="F102" s="16">
        <v>0</v>
      </c>
      <c r="G102" s="16">
        <v>0</v>
      </c>
      <c r="H102" s="16">
        <f t="shared" ref="H102" si="82">SUM(I102:K102)</f>
        <v>0</v>
      </c>
      <c r="I102" s="16">
        <v>0</v>
      </c>
      <c r="J102" s="16">
        <v>0</v>
      </c>
      <c r="K102" s="16">
        <v>0</v>
      </c>
      <c r="L102" s="16">
        <v>0</v>
      </c>
      <c r="M102" s="16">
        <f t="shared" ref="M102" si="83">IFERROR(H102/C102*100,"-")</f>
        <v>0</v>
      </c>
      <c r="N102" s="16">
        <f t="shared" ref="N102" si="84">C102-H102</f>
        <v>3956.4</v>
      </c>
      <c r="O102" s="16">
        <f t="shared" ref="O102" si="85">IFERROR(I102/D102*100,"-")</f>
        <v>0</v>
      </c>
      <c r="P102" s="16">
        <f t="shared" ref="P102" si="86">D102-I102</f>
        <v>3956.4</v>
      </c>
      <c r="Q102" s="16" t="str">
        <f t="shared" ref="Q102" si="87">IFERROR(J102/E102*100,"-")</f>
        <v>-</v>
      </c>
      <c r="R102" s="16">
        <f t="shared" ref="R102" si="88">E102-J102</f>
        <v>0</v>
      </c>
      <c r="S102" s="16" t="str">
        <f t="shared" ref="S102" si="89">IFERROR(K102/F102*100,"-")</f>
        <v>-</v>
      </c>
      <c r="T102" s="16">
        <f t="shared" ref="T102" si="90">F102-K102</f>
        <v>0</v>
      </c>
      <c r="U102" s="213" t="s">
        <v>589</v>
      </c>
    </row>
    <row r="103" spans="1:21" s="18" customFormat="1" ht="30" hidden="1" outlineLevel="2">
      <c r="A103" s="157"/>
      <c r="B103" s="23" t="s">
        <v>308</v>
      </c>
      <c r="C103" s="16">
        <f t="shared" si="27"/>
        <v>93</v>
      </c>
      <c r="D103" s="16">
        <v>93</v>
      </c>
      <c r="E103" s="16">
        <v>0</v>
      </c>
      <c r="F103" s="16">
        <v>0</v>
      </c>
      <c r="G103" s="16">
        <v>0</v>
      </c>
      <c r="H103" s="16">
        <f t="shared" si="32"/>
        <v>0</v>
      </c>
      <c r="I103" s="16">
        <v>0</v>
      </c>
      <c r="J103" s="16">
        <v>0</v>
      </c>
      <c r="K103" s="16">
        <v>0</v>
      </c>
      <c r="L103" s="16">
        <v>0</v>
      </c>
      <c r="M103" s="16">
        <f t="shared" ref="M103" si="91">IFERROR(H103/C103*100,"-")</f>
        <v>0</v>
      </c>
      <c r="N103" s="16">
        <f t="shared" si="39"/>
        <v>93</v>
      </c>
      <c r="O103" s="16">
        <f t="shared" ref="O103" si="92">IFERROR(I103/D103*100,"-")</f>
        <v>0</v>
      </c>
      <c r="P103" s="16">
        <f t="shared" si="40"/>
        <v>93</v>
      </c>
      <c r="Q103" s="16" t="str">
        <f t="shared" ref="Q103" si="93">IFERROR(J103/E103*100,"-")</f>
        <v>-</v>
      </c>
      <c r="R103" s="16">
        <f t="shared" si="41"/>
        <v>0</v>
      </c>
      <c r="S103" s="16" t="str">
        <f t="shared" ref="S103" si="94">IFERROR(K103/F103*100,"-")</f>
        <v>-</v>
      </c>
      <c r="T103" s="16">
        <f t="shared" si="42"/>
        <v>0</v>
      </c>
      <c r="U103" s="213" t="s">
        <v>596</v>
      </c>
    </row>
    <row r="104" spans="1:21" s="104" customFormat="1" ht="25.5" outlineLevel="1" collapsed="1">
      <c r="A104" s="113"/>
      <c r="B104" s="162" t="s">
        <v>78</v>
      </c>
      <c r="C104" s="22">
        <f t="shared" si="27"/>
        <v>16021.9</v>
      </c>
      <c r="D104" s="22">
        <f>SUM(D105:D106)</f>
        <v>16021.9</v>
      </c>
      <c r="E104" s="22">
        <f>SUM(E105:E106)</f>
        <v>0</v>
      </c>
      <c r="F104" s="22">
        <f>SUM(F105:F106)</f>
        <v>0</v>
      </c>
      <c r="G104" s="22">
        <f>SUM(G105:G106)</f>
        <v>10416.700000000001</v>
      </c>
      <c r="H104" s="22">
        <f t="shared" si="32"/>
        <v>7642.24</v>
      </c>
      <c r="I104" s="22">
        <f>SUM(I105:I106)</f>
        <v>7642.24</v>
      </c>
      <c r="J104" s="22">
        <f>SUM(J105:J106)</f>
        <v>0</v>
      </c>
      <c r="K104" s="22">
        <f>SUM(K105:K106)</f>
        <v>0</v>
      </c>
      <c r="L104" s="22">
        <f>SUM(L105:L105)</f>
        <v>1737.6140399999999</v>
      </c>
      <c r="M104" s="22">
        <f t="shared" si="28"/>
        <v>47.698712387419718</v>
      </c>
      <c r="N104" s="22">
        <f t="shared" si="39"/>
        <v>8379.66</v>
      </c>
      <c r="O104" s="22">
        <f t="shared" si="29"/>
        <v>47.698712387419718</v>
      </c>
      <c r="P104" s="22">
        <f t="shared" si="40"/>
        <v>8379.66</v>
      </c>
      <c r="Q104" s="22" t="str">
        <f t="shared" si="30"/>
        <v>-</v>
      </c>
      <c r="R104" s="22">
        <f t="shared" si="41"/>
        <v>0</v>
      </c>
      <c r="S104" s="22" t="str">
        <f t="shared" si="31"/>
        <v>-</v>
      </c>
      <c r="T104" s="22">
        <f t="shared" si="42"/>
        <v>0</v>
      </c>
      <c r="U104" s="213"/>
    </row>
    <row r="105" spans="1:21" s="18" customFormat="1" ht="25.5" hidden="1" outlineLevel="2">
      <c r="A105" s="181"/>
      <c r="B105" s="23" t="s">
        <v>71</v>
      </c>
      <c r="C105" s="16">
        <f t="shared" si="27"/>
        <v>15214.9</v>
      </c>
      <c r="D105" s="16">
        <v>15214.9</v>
      </c>
      <c r="E105" s="16">
        <v>0</v>
      </c>
      <c r="F105" s="16">
        <v>0</v>
      </c>
      <c r="G105" s="16">
        <v>10416.700000000001</v>
      </c>
      <c r="H105" s="16">
        <f t="shared" si="32"/>
        <v>7607.45</v>
      </c>
      <c r="I105" s="16">
        <v>7607.45</v>
      </c>
      <c r="J105" s="16">
        <v>0</v>
      </c>
      <c r="K105" s="16">
        <v>0</v>
      </c>
      <c r="L105" s="16">
        <v>1737.6140399999999</v>
      </c>
      <c r="M105" s="16">
        <f>IFERROR(H105/C105*100,"-")</f>
        <v>50</v>
      </c>
      <c r="N105" s="16">
        <f t="shared" si="39"/>
        <v>7607.45</v>
      </c>
      <c r="O105" s="16">
        <f t="shared" si="29"/>
        <v>50</v>
      </c>
      <c r="P105" s="16">
        <f t="shared" si="40"/>
        <v>7607.45</v>
      </c>
      <c r="Q105" s="16" t="str">
        <f t="shared" si="30"/>
        <v>-</v>
      </c>
      <c r="R105" s="16">
        <f t="shared" si="41"/>
        <v>0</v>
      </c>
      <c r="S105" s="16" t="str">
        <f t="shared" si="31"/>
        <v>-</v>
      </c>
      <c r="T105" s="16">
        <f t="shared" si="42"/>
        <v>0</v>
      </c>
      <c r="U105" s="213" t="s">
        <v>582</v>
      </c>
    </row>
    <row r="106" spans="1:21" s="18" customFormat="1" ht="30" hidden="1" outlineLevel="2">
      <c r="A106" s="157"/>
      <c r="B106" s="23" t="s">
        <v>64</v>
      </c>
      <c r="C106" s="16">
        <f t="shared" ref="C106:C154" si="95">SUM(D106:F106)</f>
        <v>807</v>
      </c>
      <c r="D106" s="16">
        <v>807</v>
      </c>
      <c r="E106" s="16">
        <v>0</v>
      </c>
      <c r="F106" s="16">
        <v>0</v>
      </c>
      <c r="G106" s="16">
        <v>0</v>
      </c>
      <c r="H106" s="16">
        <f t="shared" si="32"/>
        <v>34.79</v>
      </c>
      <c r="I106" s="16">
        <v>34.79</v>
      </c>
      <c r="J106" s="16">
        <v>0</v>
      </c>
      <c r="K106" s="16">
        <v>0</v>
      </c>
      <c r="L106" s="16">
        <v>0</v>
      </c>
      <c r="M106" s="16">
        <f>IFERROR(H106/C106*100,"-")</f>
        <v>4.3110285006195781</v>
      </c>
      <c r="N106" s="16">
        <f t="shared" si="39"/>
        <v>772.21</v>
      </c>
      <c r="O106" s="16">
        <f>IFERROR(I106/D106*100,"-")</f>
        <v>4.3110285006195781</v>
      </c>
      <c r="P106" s="16">
        <f t="shared" si="40"/>
        <v>772.21</v>
      </c>
      <c r="Q106" s="16" t="str">
        <f>IFERROR(J106/E106*100,"-")</f>
        <v>-</v>
      </c>
      <c r="R106" s="16">
        <f t="shared" si="41"/>
        <v>0</v>
      </c>
      <c r="S106" s="16" t="str">
        <f>IFERROR(K106/F106*100,"-")</f>
        <v>-</v>
      </c>
      <c r="T106" s="16">
        <f t="shared" si="42"/>
        <v>0</v>
      </c>
      <c r="U106" s="213" t="s">
        <v>583</v>
      </c>
    </row>
    <row r="107" spans="1:21" s="104" customFormat="1" ht="60" customHeight="1" outlineLevel="1" collapsed="1">
      <c r="A107" s="112"/>
      <c r="B107" s="103" t="s">
        <v>79</v>
      </c>
      <c r="C107" s="22">
        <f t="shared" si="95"/>
        <v>10436.5</v>
      </c>
      <c r="D107" s="22">
        <f>D108</f>
        <v>10436.5</v>
      </c>
      <c r="E107" s="22">
        <f t="shared" ref="E107:L107" si="96">E108</f>
        <v>0</v>
      </c>
      <c r="F107" s="22">
        <f t="shared" si="96"/>
        <v>0</v>
      </c>
      <c r="G107" s="22">
        <f t="shared" si="96"/>
        <v>0</v>
      </c>
      <c r="H107" s="22">
        <f t="shared" ref="H107:H152" si="97">SUM(I107:K107)</f>
        <v>2542.3025400000001</v>
      </c>
      <c r="I107" s="22">
        <f t="shared" si="96"/>
        <v>2542.3025400000001</v>
      </c>
      <c r="J107" s="22">
        <f t="shared" si="96"/>
        <v>0</v>
      </c>
      <c r="K107" s="22">
        <f t="shared" si="96"/>
        <v>0</v>
      </c>
      <c r="L107" s="22">
        <f t="shared" si="96"/>
        <v>0</v>
      </c>
      <c r="M107" s="22">
        <f t="shared" si="28"/>
        <v>24.359723470512147</v>
      </c>
      <c r="N107" s="22">
        <f t="shared" si="39"/>
        <v>7894.1974599999994</v>
      </c>
      <c r="O107" s="22">
        <f t="shared" si="29"/>
        <v>24.359723470512147</v>
      </c>
      <c r="P107" s="22">
        <f t="shared" si="40"/>
        <v>7894.1974599999994</v>
      </c>
      <c r="Q107" s="22" t="str">
        <f t="shared" si="30"/>
        <v>-</v>
      </c>
      <c r="R107" s="22">
        <f t="shared" si="41"/>
        <v>0</v>
      </c>
      <c r="S107" s="22" t="str">
        <f t="shared" si="31"/>
        <v>-</v>
      </c>
      <c r="T107" s="22">
        <f t="shared" si="42"/>
        <v>0</v>
      </c>
      <c r="U107" s="315"/>
    </row>
    <row r="108" spans="1:21" s="18" customFormat="1" ht="25.5" hidden="1" outlineLevel="3">
      <c r="A108" s="157"/>
      <c r="B108" s="23" t="s">
        <v>344</v>
      </c>
      <c r="C108" s="16">
        <f t="shared" si="95"/>
        <v>10436.5</v>
      </c>
      <c r="D108" s="16">
        <v>10436.5</v>
      </c>
      <c r="E108" s="16">
        <v>0</v>
      </c>
      <c r="F108" s="16">
        <v>0</v>
      </c>
      <c r="G108" s="16">
        <v>0</v>
      </c>
      <c r="H108" s="16">
        <f t="shared" si="97"/>
        <v>2542.3025400000001</v>
      </c>
      <c r="I108" s="16">
        <v>2542.3025400000001</v>
      </c>
      <c r="J108" s="16">
        <v>0</v>
      </c>
      <c r="K108" s="16">
        <v>0</v>
      </c>
      <c r="L108" s="16">
        <v>0</v>
      </c>
      <c r="M108" s="16">
        <f t="shared" si="28"/>
        <v>24.359723470512147</v>
      </c>
      <c r="N108" s="16">
        <f t="shared" ref="N108:N158" si="98">C108-H108</f>
        <v>7894.1974599999994</v>
      </c>
      <c r="O108" s="16">
        <f t="shared" si="29"/>
        <v>24.359723470512147</v>
      </c>
      <c r="P108" s="16">
        <f t="shared" ref="P108:P153" si="99">D108-I108</f>
        <v>7894.1974599999994</v>
      </c>
      <c r="Q108" s="16" t="str">
        <f t="shared" si="30"/>
        <v>-</v>
      </c>
      <c r="R108" s="16">
        <f t="shared" ref="R108:R153" si="100">E108-J108</f>
        <v>0</v>
      </c>
      <c r="S108" s="16" t="str">
        <f t="shared" si="31"/>
        <v>-</v>
      </c>
      <c r="T108" s="16">
        <f t="shared" ref="T108:T158" si="101">F108-K108</f>
        <v>0</v>
      </c>
      <c r="U108" s="316"/>
    </row>
    <row r="109" spans="1:21" s="104" customFormat="1" ht="63.75" customHeight="1" outlineLevel="1" collapsed="1">
      <c r="A109" s="112"/>
      <c r="B109" s="103" t="s">
        <v>80</v>
      </c>
      <c r="C109" s="22">
        <f t="shared" si="95"/>
        <v>36</v>
      </c>
      <c r="D109" s="22">
        <f>SUM(D110:D110)</f>
        <v>36</v>
      </c>
      <c r="E109" s="22">
        <f>SUM(E110:E110)</f>
        <v>0</v>
      </c>
      <c r="F109" s="22">
        <f>SUM(F110:F110)</f>
        <v>0</v>
      </c>
      <c r="G109" s="22">
        <f>SUM(G110:G110)</f>
        <v>0</v>
      </c>
      <c r="H109" s="22">
        <f t="shared" si="97"/>
        <v>0</v>
      </c>
      <c r="I109" s="22">
        <f>SUM(I110:I110)</f>
        <v>0</v>
      </c>
      <c r="J109" s="22">
        <f>SUM(J110:J110)</f>
        <v>0</v>
      </c>
      <c r="K109" s="22">
        <f>SUM(K110:K110)</f>
        <v>0</v>
      </c>
      <c r="L109" s="22">
        <f>SUM(L110:L110)</f>
        <v>0</v>
      </c>
      <c r="M109" s="22">
        <f t="shared" si="28"/>
        <v>0</v>
      </c>
      <c r="N109" s="22">
        <f t="shared" si="98"/>
        <v>36</v>
      </c>
      <c r="O109" s="22">
        <f t="shared" si="29"/>
        <v>0</v>
      </c>
      <c r="P109" s="22">
        <f t="shared" si="99"/>
        <v>36</v>
      </c>
      <c r="Q109" s="22" t="str">
        <f t="shared" si="30"/>
        <v>-</v>
      </c>
      <c r="R109" s="22">
        <f t="shared" si="100"/>
        <v>0</v>
      </c>
      <c r="S109" s="22" t="str">
        <f t="shared" si="31"/>
        <v>-</v>
      </c>
      <c r="T109" s="22">
        <f t="shared" si="101"/>
        <v>0</v>
      </c>
      <c r="U109" s="213"/>
    </row>
    <row r="110" spans="1:21" s="18" customFormat="1" ht="51" hidden="1" outlineLevel="3">
      <c r="A110" s="181"/>
      <c r="B110" s="23" t="s">
        <v>81</v>
      </c>
      <c r="C110" s="16">
        <f t="shared" si="95"/>
        <v>36</v>
      </c>
      <c r="D110" s="16">
        <v>36</v>
      </c>
      <c r="E110" s="16">
        <v>0</v>
      </c>
      <c r="F110" s="16">
        <v>0</v>
      </c>
      <c r="G110" s="16">
        <v>0</v>
      </c>
      <c r="H110" s="22">
        <f t="shared" si="97"/>
        <v>0</v>
      </c>
      <c r="I110" s="16">
        <v>0</v>
      </c>
      <c r="J110" s="16">
        <v>0</v>
      </c>
      <c r="K110" s="16">
        <v>0</v>
      </c>
      <c r="L110" s="16">
        <v>0</v>
      </c>
      <c r="M110" s="22">
        <f t="shared" si="28"/>
        <v>0</v>
      </c>
      <c r="N110" s="22">
        <f t="shared" si="98"/>
        <v>36</v>
      </c>
      <c r="O110" s="22">
        <f t="shared" si="29"/>
        <v>0</v>
      </c>
      <c r="P110" s="22">
        <f t="shared" si="99"/>
        <v>36</v>
      </c>
      <c r="Q110" s="22" t="str">
        <f t="shared" si="30"/>
        <v>-</v>
      </c>
      <c r="R110" s="22">
        <f t="shared" si="100"/>
        <v>0</v>
      </c>
      <c r="S110" s="22" t="str">
        <f t="shared" si="31"/>
        <v>-</v>
      </c>
      <c r="T110" s="22">
        <f t="shared" si="101"/>
        <v>0</v>
      </c>
      <c r="U110" s="213" t="s">
        <v>597</v>
      </c>
    </row>
    <row r="111" spans="1:21" s="18" customFormat="1" ht="42.75" customHeight="1" outlineLevel="1" collapsed="1">
      <c r="A111" s="181"/>
      <c r="B111" s="163" t="s">
        <v>309</v>
      </c>
      <c r="C111" s="22">
        <f t="shared" si="95"/>
        <v>28389.368999999999</v>
      </c>
      <c r="D111" s="22">
        <f>D112</f>
        <v>28389.368999999999</v>
      </c>
      <c r="E111" s="22">
        <f t="shared" ref="E111:G111" si="102">E112</f>
        <v>0</v>
      </c>
      <c r="F111" s="22">
        <f t="shared" si="102"/>
        <v>0</v>
      </c>
      <c r="G111" s="22">
        <f t="shared" si="102"/>
        <v>0</v>
      </c>
      <c r="H111" s="132">
        <f t="shared" si="97"/>
        <v>4773.2975999999999</v>
      </c>
      <c r="I111" s="132">
        <f>I112</f>
        <v>4773.2975999999999</v>
      </c>
      <c r="J111" s="128">
        <f>J112</f>
        <v>0</v>
      </c>
      <c r="K111" s="128">
        <f>K112</f>
        <v>0</v>
      </c>
      <c r="L111" s="128">
        <f>L112</f>
        <v>0</v>
      </c>
      <c r="M111" s="22">
        <f t="shared" si="28"/>
        <v>16.813679796828172</v>
      </c>
      <c r="N111" s="22">
        <f t="shared" si="98"/>
        <v>23616.071400000001</v>
      </c>
      <c r="O111" s="22">
        <f t="shared" si="29"/>
        <v>16.813679796828172</v>
      </c>
      <c r="P111" s="22">
        <f t="shared" si="99"/>
        <v>23616.071400000001</v>
      </c>
      <c r="Q111" s="22" t="str">
        <f t="shared" si="30"/>
        <v>-</v>
      </c>
      <c r="R111" s="22">
        <f t="shared" si="100"/>
        <v>0</v>
      </c>
      <c r="S111" s="22" t="str">
        <f t="shared" si="31"/>
        <v>-</v>
      </c>
      <c r="T111" s="22">
        <f t="shared" si="101"/>
        <v>0</v>
      </c>
      <c r="U111" s="328"/>
    </row>
    <row r="112" spans="1:21" s="18" customFormat="1" ht="51.75" hidden="1" customHeight="1" outlineLevel="2" thickBot="1">
      <c r="A112" s="181"/>
      <c r="B112" s="23" t="s">
        <v>310</v>
      </c>
      <c r="C112" s="16">
        <f t="shared" si="95"/>
        <v>28389.368999999999</v>
      </c>
      <c r="D112" s="16">
        <v>28389.368999999999</v>
      </c>
      <c r="E112" s="16">
        <v>0</v>
      </c>
      <c r="F112" s="16">
        <v>0</v>
      </c>
      <c r="G112" s="16">
        <v>0</v>
      </c>
      <c r="H112" s="22">
        <f t="shared" si="97"/>
        <v>4773.2975999999999</v>
      </c>
      <c r="I112" s="16">
        <v>4773.2975999999999</v>
      </c>
      <c r="J112" s="16">
        <v>0</v>
      </c>
      <c r="K112" s="16">
        <v>0</v>
      </c>
      <c r="L112" s="16">
        <v>0</v>
      </c>
      <c r="M112" s="16">
        <f t="shared" si="28"/>
        <v>16.813679796828172</v>
      </c>
      <c r="N112" s="16">
        <f t="shared" si="98"/>
        <v>23616.071400000001</v>
      </c>
      <c r="O112" s="16">
        <f t="shared" si="29"/>
        <v>16.813679796828172</v>
      </c>
      <c r="P112" s="16">
        <f t="shared" si="99"/>
        <v>23616.071400000001</v>
      </c>
      <c r="Q112" s="16" t="str">
        <f t="shared" si="30"/>
        <v>-</v>
      </c>
      <c r="R112" s="16">
        <f t="shared" si="100"/>
        <v>0</v>
      </c>
      <c r="S112" s="16" t="str">
        <f t="shared" si="31"/>
        <v>-</v>
      </c>
      <c r="T112" s="16">
        <f t="shared" si="101"/>
        <v>0</v>
      </c>
      <c r="U112" s="330"/>
    </row>
    <row r="113" spans="1:37" s="39" customFormat="1" ht="59.25" customHeight="1">
      <c r="A113" s="26">
        <v>6</v>
      </c>
      <c r="B113" s="27" t="s">
        <v>108</v>
      </c>
      <c r="C113" s="203">
        <f t="shared" si="95"/>
        <v>157862.51999999999</v>
      </c>
      <c r="D113" s="203">
        <f>D114+D122+D131+D142+D145</f>
        <v>144709.22</v>
      </c>
      <c r="E113" s="203">
        <f>E114+E122+E131+E142+E145</f>
        <v>13153.3</v>
      </c>
      <c r="F113" s="7">
        <f>F114+F122+F131+F142+F145</f>
        <v>0</v>
      </c>
      <c r="G113" s="7">
        <f>G114+G122+G131+G142+G145</f>
        <v>16387</v>
      </c>
      <c r="H113" s="7">
        <f>SUM(I113:K113)</f>
        <v>62329.299999999996</v>
      </c>
      <c r="I113" s="7">
        <f>I114+I122+I131+I142+I145</f>
        <v>59412.399999999994</v>
      </c>
      <c r="J113" s="7">
        <f>J114+J122+J131+J142+J145</f>
        <v>2916.9</v>
      </c>
      <c r="K113" s="7">
        <f>K114+K122+K131+K142+K145</f>
        <v>0</v>
      </c>
      <c r="L113" s="7">
        <f>L114+L122+L131+L142+L145</f>
        <v>3310.9</v>
      </c>
      <c r="M113" s="7">
        <f>IFERROR(H113/C113*100,"-")</f>
        <v>39.483279501682858</v>
      </c>
      <c r="N113" s="7">
        <f t="shared" si="98"/>
        <v>95533.22</v>
      </c>
      <c r="O113" s="7">
        <f t="shared" si="29"/>
        <v>41.056402625900404</v>
      </c>
      <c r="P113" s="7">
        <f t="shared" si="99"/>
        <v>85296.82</v>
      </c>
      <c r="Q113" s="7">
        <f t="shared" si="30"/>
        <v>22.176183923426063</v>
      </c>
      <c r="R113" s="7">
        <f t="shared" si="100"/>
        <v>10236.4</v>
      </c>
      <c r="S113" s="7" t="str">
        <f t="shared" si="31"/>
        <v>-</v>
      </c>
      <c r="T113" s="7">
        <f t="shared" si="101"/>
        <v>0</v>
      </c>
      <c r="U113" s="212"/>
    </row>
    <row r="114" spans="1:37" s="18" customFormat="1" ht="25.5" outlineLevel="1" collapsed="1">
      <c r="A114" s="103"/>
      <c r="B114" s="103" t="s">
        <v>83</v>
      </c>
      <c r="C114" s="22">
        <f t="shared" si="95"/>
        <v>109275.42</v>
      </c>
      <c r="D114" s="22">
        <f>SUM(D115:D121)</f>
        <v>109275.42</v>
      </c>
      <c r="E114" s="22">
        <f t="shared" ref="E114:G114" si="103">SUM(E115:E121)</f>
        <v>0</v>
      </c>
      <c r="F114" s="22">
        <f t="shared" si="103"/>
        <v>0</v>
      </c>
      <c r="G114" s="22">
        <f t="shared" si="103"/>
        <v>16387</v>
      </c>
      <c r="H114" s="22">
        <f t="shared" si="97"/>
        <v>53939.799999999996</v>
      </c>
      <c r="I114" s="22">
        <f>SUM(I115:I121)</f>
        <v>53939.799999999996</v>
      </c>
      <c r="J114" s="22">
        <f t="shared" ref="J114:L114" si="104">SUM(J115:J121)</f>
        <v>0</v>
      </c>
      <c r="K114" s="22">
        <f t="shared" si="104"/>
        <v>0</v>
      </c>
      <c r="L114" s="22">
        <f t="shared" si="104"/>
        <v>3310.9</v>
      </c>
      <c r="M114" s="132">
        <f t="shared" si="28"/>
        <v>49.361329382216049</v>
      </c>
      <c r="N114" s="132">
        <f t="shared" si="98"/>
        <v>55335.62</v>
      </c>
      <c r="O114" s="132">
        <f t="shared" si="29"/>
        <v>49.361329382216049</v>
      </c>
      <c r="P114" s="132">
        <f t="shared" si="99"/>
        <v>55335.62</v>
      </c>
      <c r="Q114" s="132" t="str">
        <f t="shared" si="30"/>
        <v>-</v>
      </c>
      <c r="R114" s="132">
        <f t="shared" si="100"/>
        <v>0</v>
      </c>
      <c r="S114" s="132" t="str">
        <f t="shared" si="31"/>
        <v>-</v>
      </c>
      <c r="T114" s="132">
        <f t="shared" si="101"/>
        <v>0</v>
      </c>
      <c r="U114" s="213"/>
      <c r="V114" s="110"/>
      <c r="W114" s="110"/>
      <c r="X114" s="110"/>
      <c r="Y114" s="110"/>
      <c r="Z114" s="110"/>
      <c r="AA114" s="110"/>
      <c r="AB114" s="110"/>
      <c r="AC114" s="110"/>
      <c r="AD114" s="110"/>
      <c r="AE114" s="110"/>
      <c r="AF114" s="110"/>
      <c r="AG114" s="110"/>
      <c r="AH114" s="110"/>
      <c r="AI114" s="110"/>
      <c r="AJ114" s="110"/>
      <c r="AK114" s="110"/>
    </row>
    <row r="115" spans="1:37" s="18" customFormat="1" ht="45" hidden="1" outlineLevel="2">
      <c r="A115" s="183"/>
      <c r="B115" s="23" t="s">
        <v>84</v>
      </c>
      <c r="C115" s="88">
        <f t="shared" si="95"/>
        <v>4100</v>
      </c>
      <c r="D115" s="16">
        <v>4100</v>
      </c>
      <c r="E115" s="16">
        <v>0</v>
      </c>
      <c r="F115" s="16">
        <v>0</v>
      </c>
      <c r="G115" s="16">
        <v>0</v>
      </c>
      <c r="H115" s="16">
        <f t="shared" si="97"/>
        <v>3018.6</v>
      </c>
      <c r="I115" s="16">
        <v>3018.6</v>
      </c>
      <c r="J115" s="16">
        <v>0</v>
      </c>
      <c r="K115" s="16">
        <v>0</v>
      </c>
      <c r="L115" s="16">
        <v>0</v>
      </c>
      <c r="M115" s="128">
        <f t="shared" si="28"/>
        <v>73.62439024390244</v>
      </c>
      <c r="N115" s="128">
        <f t="shared" si="98"/>
        <v>1081.4000000000001</v>
      </c>
      <c r="O115" s="128">
        <f t="shared" si="29"/>
        <v>73.62439024390244</v>
      </c>
      <c r="P115" s="128">
        <f t="shared" si="99"/>
        <v>1081.4000000000001</v>
      </c>
      <c r="Q115" s="128" t="str">
        <f t="shared" si="30"/>
        <v>-</v>
      </c>
      <c r="R115" s="128">
        <f t="shared" si="100"/>
        <v>0</v>
      </c>
      <c r="S115" s="128" t="str">
        <f t="shared" si="31"/>
        <v>-</v>
      </c>
      <c r="T115" s="128">
        <f t="shared" si="101"/>
        <v>0</v>
      </c>
      <c r="U115" s="213" t="s">
        <v>396</v>
      </c>
    </row>
    <row r="116" spans="1:37" s="18" customFormat="1" ht="55.5" hidden="1" customHeight="1" outlineLevel="2">
      <c r="A116" s="183"/>
      <c r="B116" s="23" t="s">
        <v>85</v>
      </c>
      <c r="C116" s="88">
        <f t="shared" si="95"/>
        <v>64366.06</v>
      </c>
      <c r="D116" s="16">
        <v>64366.06</v>
      </c>
      <c r="E116" s="16">
        <v>0</v>
      </c>
      <c r="F116" s="16">
        <v>0</v>
      </c>
      <c r="G116" s="16">
        <v>5283</v>
      </c>
      <c r="H116" s="16">
        <f t="shared" si="97"/>
        <v>30316</v>
      </c>
      <c r="I116" s="16">
        <v>30316</v>
      </c>
      <c r="J116" s="16">
        <v>0</v>
      </c>
      <c r="K116" s="16">
        <v>0</v>
      </c>
      <c r="L116" s="16">
        <v>2259.9</v>
      </c>
      <c r="M116" s="128">
        <f t="shared" si="28"/>
        <v>47.099356399941215</v>
      </c>
      <c r="N116" s="128">
        <f t="shared" si="98"/>
        <v>34050.06</v>
      </c>
      <c r="O116" s="128">
        <f t="shared" si="29"/>
        <v>47.099356399941215</v>
      </c>
      <c r="P116" s="128">
        <f t="shared" si="99"/>
        <v>34050.06</v>
      </c>
      <c r="Q116" s="128" t="str">
        <f t="shared" si="30"/>
        <v>-</v>
      </c>
      <c r="R116" s="128">
        <f t="shared" si="100"/>
        <v>0</v>
      </c>
      <c r="S116" s="128" t="str">
        <f t="shared" si="31"/>
        <v>-</v>
      </c>
      <c r="T116" s="128">
        <f t="shared" si="101"/>
        <v>0</v>
      </c>
      <c r="U116" s="214"/>
    </row>
    <row r="117" spans="1:37" s="18" customFormat="1" ht="55.5" hidden="1" customHeight="1" outlineLevel="2">
      <c r="A117" s="183"/>
      <c r="B117" s="23" t="s">
        <v>109</v>
      </c>
      <c r="C117" s="88">
        <f t="shared" si="95"/>
        <v>20402.36</v>
      </c>
      <c r="D117" s="16">
        <v>20402.36</v>
      </c>
      <c r="E117" s="16">
        <v>0</v>
      </c>
      <c r="F117" s="16">
        <v>0</v>
      </c>
      <c r="G117" s="16">
        <v>11004</v>
      </c>
      <c r="H117" s="16">
        <f t="shared" si="97"/>
        <v>9372.6</v>
      </c>
      <c r="I117" s="16">
        <v>9372.6</v>
      </c>
      <c r="J117" s="16">
        <v>0</v>
      </c>
      <c r="K117" s="16">
        <v>0</v>
      </c>
      <c r="L117" s="16">
        <v>969.1</v>
      </c>
      <c r="M117" s="128">
        <f t="shared" si="28"/>
        <v>45.93880315806603</v>
      </c>
      <c r="N117" s="128">
        <f t="shared" si="98"/>
        <v>11029.76</v>
      </c>
      <c r="O117" s="128">
        <f>IFERROR(I117/D117*100,"-")</f>
        <v>45.93880315806603</v>
      </c>
      <c r="P117" s="128">
        <f t="shared" si="99"/>
        <v>11029.76</v>
      </c>
      <c r="Q117" s="128" t="str">
        <f>IFERROR(#REF!/E117*100,"-")</f>
        <v>-</v>
      </c>
      <c r="R117" s="128">
        <f t="shared" si="100"/>
        <v>0</v>
      </c>
      <c r="S117" s="128" t="str">
        <f t="shared" si="31"/>
        <v>-</v>
      </c>
      <c r="T117" s="128">
        <f t="shared" si="101"/>
        <v>0</v>
      </c>
      <c r="U117" s="213"/>
    </row>
    <row r="118" spans="1:37" s="18" customFormat="1" ht="55.5" hidden="1" customHeight="1" outlineLevel="2">
      <c r="A118" s="183"/>
      <c r="B118" s="23" t="s">
        <v>110</v>
      </c>
      <c r="C118" s="88">
        <f t="shared" si="95"/>
        <v>5022.5</v>
      </c>
      <c r="D118" s="16">
        <v>5022.5</v>
      </c>
      <c r="E118" s="16">
        <v>0</v>
      </c>
      <c r="F118" s="16">
        <v>0</v>
      </c>
      <c r="G118" s="16">
        <v>100</v>
      </c>
      <c r="H118" s="16">
        <f t="shared" si="97"/>
        <v>3380</v>
      </c>
      <c r="I118" s="16">
        <v>3380</v>
      </c>
      <c r="J118" s="16">
        <v>0</v>
      </c>
      <c r="K118" s="16">
        <v>0</v>
      </c>
      <c r="L118" s="16">
        <v>81.900000000000006</v>
      </c>
      <c r="M118" s="128">
        <f t="shared" si="28"/>
        <v>67.297162767546041</v>
      </c>
      <c r="N118" s="128">
        <f t="shared" si="98"/>
        <v>1642.5</v>
      </c>
      <c r="O118" s="128">
        <f t="shared" si="29"/>
        <v>67.297162767546041</v>
      </c>
      <c r="P118" s="128">
        <f t="shared" si="99"/>
        <v>1642.5</v>
      </c>
      <c r="Q118" s="128" t="str">
        <f t="shared" si="30"/>
        <v>-</v>
      </c>
      <c r="R118" s="128">
        <f t="shared" si="100"/>
        <v>0</v>
      </c>
      <c r="S118" s="128" t="str">
        <f t="shared" si="31"/>
        <v>-</v>
      </c>
      <c r="T118" s="128">
        <f t="shared" si="101"/>
        <v>0</v>
      </c>
    </row>
    <row r="119" spans="1:37" s="18" customFormat="1" ht="76.5" hidden="1" customHeight="1" outlineLevel="2">
      <c r="A119" s="183"/>
      <c r="B119" s="23" t="s">
        <v>111</v>
      </c>
      <c r="C119" s="88">
        <f t="shared" si="95"/>
        <v>15204.5</v>
      </c>
      <c r="D119" s="16">
        <v>15204.5</v>
      </c>
      <c r="E119" s="16">
        <v>0</v>
      </c>
      <c r="F119" s="16">
        <v>0</v>
      </c>
      <c r="G119" s="16">
        <v>0</v>
      </c>
      <c r="H119" s="16">
        <f t="shared" si="97"/>
        <v>7840</v>
      </c>
      <c r="I119" s="16">
        <v>7840</v>
      </c>
      <c r="J119" s="16">
        <v>0</v>
      </c>
      <c r="K119" s="16">
        <v>0</v>
      </c>
      <c r="L119" s="16">
        <v>0</v>
      </c>
      <c r="M119" s="128">
        <f t="shared" si="28"/>
        <v>51.563681804728866</v>
      </c>
      <c r="N119" s="128">
        <f t="shared" si="98"/>
        <v>7364.5</v>
      </c>
      <c r="O119" s="128">
        <f t="shared" si="29"/>
        <v>51.563681804728866</v>
      </c>
      <c r="P119" s="128">
        <f t="shared" si="99"/>
        <v>7364.5</v>
      </c>
      <c r="Q119" s="128" t="str">
        <f t="shared" si="30"/>
        <v>-</v>
      </c>
      <c r="R119" s="128">
        <f t="shared" si="100"/>
        <v>0</v>
      </c>
      <c r="S119" s="128" t="str">
        <f t="shared" si="31"/>
        <v>-</v>
      </c>
      <c r="T119" s="128">
        <f t="shared" si="101"/>
        <v>0</v>
      </c>
      <c r="U119" s="213"/>
    </row>
    <row r="120" spans="1:37" s="18" customFormat="1" ht="51" hidden="1" outlineLevel="2">
      <c r="A120" s="183"/>
      <c r="B120" s="23" t="s">
        <v>398</v>
      </c>
      <c r="C120" s="88">
        <f t="shared" ref="C120" si="105">SUM(D120:F120)</f>
        <v>80</v>
      </c>
      <c r="D120" s="16">
        <v>80</v>
      </c>
      <c r="E120" s="16">
        <v>0</v>
      </c>
      <c r="F120" s="16">
        <v>0</v>
      </c>
      <c r="G120" s="16">
        <v>0</v>
      </c>
      <c r="H120" s="16">
        <f t="shared" ref="H120" si="106">SUM(I120:K120)</f>
        <v>12.6</v>
      </c>
      <c r="I120" s="16">
        <v>12.6</v>
      </c>
      <c r="J120" s="16">
        <v>0</v>
      </c>
      <c r="K120" s="16">
        <v>0</v>
      </c>
      <c r="L120" s="16">
        <v>0</v>
      </c>
      <c r="M120" s="128">
        <f t="shared" ref="M120" si="107">IFERROR(H120/C120*100,"-")</f>
        <v>15.75</v>
      </c>
      <c r="N120" s="128">
        <f t="shared" ref="N120" si="108">C120-H120</f>
        <v>67.400000000000006</v>
      </c>
      <c r="O120" s="128">
        <f t="shared" ref="O120" si="109">IFERROR(I120/D120*100,"-")</f>
        <v>15.75</v>
      </c>
      <c r="P120" s="128">
        <f t="shared" ref="P120" si="110">D120-I120</f>
        <v>67.400000000000006</v>
      </c>
      <c r="Q120" s="128" t="str">
        <f t="shared" ref="Q120" si="111">IFERROR(J120/E120*100,"-")</f>
        <v>-</v>
      </c>
      <c r="R120" s="128">
        <f t="shared" ref="R120" si="112">E120-J120</f>
        <v>0</v>
      </c>
      <c r="S120" s="128" t="str">
        <f t="shared" ref="S120" si="113">IFERROR(K120/F120*100,"-")</f>
        <v>-</v>
      </c>
      <c r="T120" s="128">
        <f t="shared" ref="T120" si="114">F120-K120</f>
        <v>0</v>
      </c>
      <c r="U120" s="213" t="s">
        <v>397</v>
      </c>
    </row>
    <row r="121" spans="1:37" s="18" customFormat="1" ht="51" hidden="1" outlineLevel="2">
      <c r="A121" s="183"/>
      <c r="B121" s="23" t="s">
        <v>399</v>
      </c>
      <c r="C121" s="88">
        <f t="shared" si="95"/>
        <v>100</v>
      </c>
      <c r="D121" s="16">
        <v>100</v>
      </c>
      <c r="E121" s="16">
        <v>0</v>
      </c>
      <c r="F121" s="16">
        <v>0</v>
      </c>
      <c r="G121" s="16">
        <v>0</v>
      </c>
      <c r="H121" s="16">
        <f t="shared" si="97"/>
        <v>0</v>
      </c>
      <c r="I121" s="16">
        <v>0</v>
      </c>
      <c r="J121" s="16">
        <v>0</v>
      </c>
      <c r="K121" s="16">
        <v>0</v>
      </c>
      <c r="L121" s="16">
        <v>0</v>
      </c>
      <c r="M121" s="128">
        <f t="shared" si="28"/>
        <v>0</v>
      </c>
      <c r="N121" s="128">
        <f t="shared" si="98"/>
        <v>100</v>
      </c>
      <c r="O121" s="128">
        <f t="shared" si="29"/>
        <v>0</v>
      </c>
      <c r="P121" s="128">
        <f t="shared" si="99"/>
        <v>100</v>
      </c>
      <c r="Q121" s="128" t="str">
        <f t="shared" si="30"/>
        <v>-</v>
      </c>
      <c r="R121" s="128">
        <f t="shared" si="100"/>
        <v>0</v>
      </c>
      <c r="S121" s="128" t="str">
        <f t="shared" si="31"/>
        <v>-</v>
      </c>
      <c r="T121" s="128">
        <f t="shared" si="101"/>
        <v>0</v>
      </c>
      <c r="U121" s="213" t="s">
        <v>400</v>
      </c>
    </row>
    <row r="122" spans="1:37" s="18" customFormat="1" ht="38.25" outlineLevel="1" collapsed="1">
      <c r="A122" s="103"/>
      <c r="B122" s="103" t="s">
        <v>86</v>
      </c>
      <c r="C122" s="22">
        <f t="shared" si="95"/>
        <v>25248.500000000004</v>
      </c>
      <c r="D122" s="22">
        <f>SUM(D123:D130)</f>
        <v>18285.500000000004</v>
      </c>
      <c r="E122" s="22">
        <f>SUM(E123:E130)</f>
        <v>6963</v>
      </c>
      <c r="F122" s="22">
        <f>SUM(F123:F130)</f>
        <v>0</v>
      </c>
      <c r="G122" s="22">
        <f>SUM(G123:G130)</f>
        <v>0</v>
      </c>
      <c r="H122" s="22">
        <f t="shared" si="97"/>
        <v>2853.6000000000004</v>
      </c>
      <c r="I122" s="22">
        <f>SUM(I123:I130)</f>
        <v>2342.3000000000002</v>
      </c>
      <c r="J122" s="22">
        <f>SUM(J123:J130)</f>
        <v>511.3</v>
      </c>
      <c r="K122" s="22">
        <f>SUM(K123:K130)</f>
        <v>0</v>
      </c>
      <c r="L122" s="22">
        <f>SUM(L123:L130)</f>
        <v>0</v>
      </c>
      <c r="M122" s="132">
        <f t="shared" si="28"/>
        <v>11.302057547973146</v>
      </c>
      <c r="N122" s="132">
        <f t="shared" si="98"/>
        <v>22394.9</v>
      </c>
      <c r="O122" s="132">
        <f t="shared" si="29"/>
        <v>12.809603237537939</v>
      </c>
      <c r="P122" s="132">
        <f t="shared" si="99"/>
        <v>15943.200000000004</v>
      </c>
      <c r="Q122" s="132">
        <f t="shared" si="30"/>
        <v>7.3430992388338359</v>
      </c>
      <c r="R122" s="132">
        <f t="shared" si="100"/>
        <v>6451.7</v>
      </c>
      <c r="S122" s="132" t="str">
        <f t="shared" si="31"/>
        <v>-</v>
      </c>
      <c r="T122" s="132">
        <f t="shared" si="101"/>
        <v>0</v>
      </c>
      <c r="U122" s="217"/>
    </row>
    <row r="123" spans="1:37" s="18" customFormat="1" ht="55.5" hidden="1" customHeight="1" outlineLevel="2">
      <c r="A123" s="184"/>
      <c r="B123" s="23" t="s">
        <v>87</v>
      </c>
      <c r="C123" s="88">
        <f t="shared" si="95"/>
        <v>884.2</v>
      </c>
      <c r="D123" s="16">
        <v>884.2</v>
      </c>
      <c r="E123" s="16">
        <v>0</v>
      </c>
      <c r="F123" s="16">
        <v>0</v>
      </c>
      <c r="G123" s="16">
        <v>0</v>
      </c>
      <c r="H123" s="16">
        <f t="shared" si="97"/>
        <v>168.4</v>
      </c>
      <c r="I123" s="16">
        <v>168.4</v>
      </c>
      <c r="J123" s="16">
        <v>0</v>
      </c>
      <c r="K123" s="16">
        <v>0</v>
      </c>
      <c r="L123" s="16">
        <v>0</v>
      </c>
      <c r="M123" s="128">
        <f t="shared" si="28"/>
        <v>19.045464826962224</v>
      </c>
      <c r="N123" s="128">
        <f t="shared" si="98"/>
        <v>715.80000000000007</v>
      </c>
      <c r="O123" s="128">
        <f t="shared" si="29"/>
        <v>19.045464826962224</v>
      </c>
      <c r="P123" s="128">
        <f t="shared" si="99"/>
        <v>715.80000000000007</v>
      </c>
      <c r="Q123" s="128" t="str">
        <f t="shared" si="30"/>
        <v>-</v>
      </c>
      <c r="R123" s="128">
        <f t="shared" si="100"/>
        <v>0</v>
      </c>
      <c r="S123" s="128" t="str">
        <f t="shared" si="31"/>
        <v>-</v>
      </c>
      <c r="T123" s="128">
        <f t="shared" si="101"/>
        <v>0</v>
      </c>
      <c r="U123" s="213" t="s">
        <v>401</v>
      </c>
    </row>
    <row r="124" spans="1:37" s="18" customFormat="1" ht="49.5" hidden="1" customHeight="1" outlineLevel="2">
      <c r="A124" s="184"/>
      <c r="B124" s="23" t="s">
        <v>88</v>
      </c>
      <c r="C124" s="88">
        <f t="shared" si="95"/>
        <v>9635.5</v>
      </c>
      <c r="D124" s="16">
        <v>9635.5</v>
      </c>
      <c r="E124" s="16">
        <v>0</v>
      </c>
      <c r="F124" s="16">
        <v>0</v>
      </c>
      <c r="G124" s="16">
        <v>0</v>
      </c>
      <c r="H124" s="16">
        <f t="shared" si="97"/>
        <v>1378.3</v>
      </c>
      <c r="I124" s="16">
        <v>1378.3</v>
      </c>
      <c r="J124" s="16">
        <v>0</v>
      </c>
      <c r="K124" s="16">
        <v>0</v>
      </c>
      <c r="L124" s="16">
        <v>0</v>
      </c>
      <c r="M124" s="128">
        <f t="shared" ref="M124:M149" si="115">IFERROR(H124/C124*100,"-")</f>
        <v>14.304395205230659</v>
      </c>
      <c r="N124" s="128">
        <f t="shared" si="98"/>
        <v>8257.2000000000007</v>
      </c>
      <c r="O124" s="128">
        <f t="shared" ref="O124:O149" si="116">IFERROR(I124/D124*100,"-")</f>
        <v>14.304395205230659</v>
      </c>
      <c r="P124" s="128">
        <f t="shared" si="99"/>
        <v>8257.2000000000007</v>
      </c>
      <c r="Q124" s="128" t="str">
        <f t="shared" ref="Q124:Q149" si="117">IFERROR(J124/E124*100,"-")</f>
        <v>-</v>
      </c>
      <c r="R124" s="128">
        <f t="shared" si="100"/>
        <v>0</v>
      </c>
      <c r="S124" s="128" t="str">
        <f t="shared" ref="S124:S149" si="118">IFERROR(K124/F124*100,"-")</f>
        <v>-</v>
      </c>
      <c r="T124" s="128">
        <f t="shared" si="101"/>
        <v>0</v>
      </c>
      <c r="U124" s="213"/>
    </row>
    <row r="125" spans="1:37" s="18" customFormat="1" hidden="1" outlineLevel="2">
      <c r="A125" s="183"/>
      <c r="B125" s="23" t="s">
        <v>89</v>
      </c>
      <c r="C125" s="88">
        <f t="shared" si="95"/>
        <v>14413</v>
      </c>
      <c r="D125" s="16">
        <v>7450</v>
      </c>
      <c r="E125" s="16">
        <v>6963</v>
      </c>
      <c r="F125" s="16">
        <v>0</v>
      </c>
      <c r="G125" s="16">
        <v>0</v>
      </c>
      <c r="H125" s="16">
        <f t="shared" si="97"/>
        <v>1211.9000000000001</v>
      </c>
      <c r="I125" s="16">
        <v>700.6</v>
      </c>
      <c r="J125" s="16">
        <v>511.3</v>
      </c>
      <c r="K125" s="16">
        <v>0</v>
      </c>
      <c r="L125" s="16">
        <v>0</v>
      </c>
      <c r="M125" s="128">
        <f t="shared" si="115"/>
        <v>8.408381322417263</v>
      </c>
      <c r="N125" s="128">
        <f t="shared" si="98"/>
        <v>13201.1</v>
      </c>
      <c r="O125" s="128">
        <f t="shared" si="116"/>
        <v>9.4040268456375831</v>
      </c>
      <c r="P125" s="128">
        <f t="shared" si="99"/>
        <v>6749.4</v>
      </c>
      <c r="Q125" s="128">
        <f t="shared" si="117"/>
        <v>7.3430992388338359</v>
      </c>
      <c r="R125" s="128">
        <f>E125-J125</f>
        <v>6451.7</v>
      </c>
      <c r="S125" s="128" t="str">
        <f t="shared" si="118"/>
        <v>-</v>
      </c>
      <c r="T125" s="128">
        <f t="shared" si="101"/>
        <v>0</v>
      </c>
      <c r="U125" s="213" t="s">
        <v>413</v>
      </c>
    </row>
    <row r="126" spans="1:37" s="18" customFormat="1" ht="45" hidden="1" outlineLevel="2">
      <c r="A126" s="183"/>
      <c r="B126" s="23" t="s">
        <v>90</v>
      </c>
      <c r="C126" s="88">
        <f t="shared" si="95"/>
        <v>105</v>
      </c>
      <c r="D126" s="16">
        <v>105</v>
      </c>
      <c r="E126" s="16">
        <v>0</v>
      </c>
      <c r="F126" s="16">
        <v>0</v>
      </c>
      <c r="G126" s="16">
        <v>0</v>
      </c>
      <c r="H126" s="16">
        <f t="shared" si="97"/>
        <v>75</v>
      </c>
      <c r="I126" s="16">
        <v>75</v>
      </c>
      <c r="J126" s="16">
        <v>0</v>
      </c>
      <c r="K126" s="16">
        <v>0</v>
      </c>
      <c r="L126" s="16">
        <v>0</v>
      </c>
      <c r="M126" s="128">
        <f t="shared" si="115"/>
        <v>71.428571428571431</v>
      </c>
      <c r="N126" s="128">
        <f t="shared" si="98"/>
        <v>30</v>
      </c>
      <c r="O126" s="128">
        <f t="shared" si="116"/>
        <v>71.428571428571431</v>
      </c>
      <c r="P126" s="128">
        <f t="shared" si="99"/>
        <v>30</v>
      </c>
      <c r="Q126" s="128" t="str">
        <f t="shared" si="117"/>
        <v>-</v>
      </c>
      <c r="R126" s="128">
        <f t="shared" si="100"/>
        <v>0</v>
      </c>
      <c r="S126" s="128" t="str">
        <f t="shared" si="118"/>
        <v>-</v>
      </c>
      <c r="T126" s="128">
        <f t="shared" si="101"/>
        <v>0</v>
      </c>
      <c r="U126" s="213" t="s">
        <v>402</v>
      </c>
    </row>
    <row r="127" spans="1:37" s="18" customFormat="1" ht="38.25" hidden="1" outlineLevel="2">
      <c r="A127" s="183"/>
      <c r="B127" s="23" t="s">
        <v>91</v>
      </c>
      <c r="C127" s="88">
        <f t="shared" si="95"/>
        <v>122.4</v>
      </c>
      <c r="D127" s="16">
        <v>122.4</v>
      </c>
      <c r="E127" s="16">
        <v>0</v>
      </c>
      <c r="F127" s="16">
        <v>0</v>
      </c>
      <c r="G127" s="16">
        <v>0</v>
      </c>
      <c r="H127" s="16">
        <f t="shared" si="97"/>
        <v>9</v>
      </c>
      <c r="I127" s="16">
        <v>9</v>
      </c>
      <c r="J127" s="16">
        <v>0</v>
      </c>
      <c r="K127" s="16">
        <v>0</v>
      </c>
      <c r="L127" s="16">
        <v>0</v>
      </c>
      <c r="M127" s="128">
        <f t="shared" si="115"/>
        <v>7.3529411764705888</v>
      </c>
      <c r="N127" s="128">
        <f t="shared" si="98"/>
        <v>113.4</v>
      </c>
      <c r="O127" s="128">
        <f t="shared" si="116"/>
        <v>7.3529411764705888</v>
      </c>
      <c r="P127" s="128">
        <f t="shared" si="99"/>
        <v>113.4</v>
      </c>
      <c r="Q127" s="128" t="str">
        <f t="shared" si="117"/>
        <v>-</v>
      </c>
      <c r="R127" s="128">
        <f t="shared" si="100"/>
        <v>0</v>
      </c>
      <c r="S127" s="128" t="str">
        <f t="shared" si="118"/>
        <v>-</v>
      </c>
      <c r="T127" s="128">
        <f t="shared" si="101"/>
        <v>0</v>
      </c>
      <c r="U127" s="213" t="s">
        <v>403</v>
      </c>
    </row>
    <row r="128" spans="1:37" s="18" customFormat="1" ht="30" hidden="1" outlineLevel="2">
      <c r="A128" s="184"/>
      <c r="B128" s="23" t="s">
        <v>92</v>
      </c>
      <c r="C128" s="88">
        <f t="shared" si="95"/>
        <v>23.4</v>
      </c>
      <c r="D128" s="16">
        <v>23.4</v>
      </c>
      <c r="E128" s="16">
        <v>0</v>
      </c>
      <c r="F128" s="16">
        <v>0</v>
      </c>
      <c r="G128" s="16">
        <v>0</v>
      </c>
      <c r="H128" s="16">
        <f t="shared" si="97"/>
        <v>2</v>
      </c>
      <c r="I128" s="16">
        <v>2</v>
      </c>
      <c r="J128" s="16">
        <v>0</v>
      </c>
      <c r="K128" s="16">
        <v>0</v>
      </c>
      <c r="L128" s="16">
        <v>0</v>
      </c>
      <c r="M128" s="128">
        <f t="shared" si="115"/>
        <v>8.5470085470085468</v>
      </c>
      <c r="N128" s="128">
        <f t="shared" si="98"/>
        <v>21.4</v>
      </c>
      <c r="O128" s="128">
        <f t="shared" si="116"/>
        <v>8.5470085470085468</v>
      </c>
      <c r="P128" s="128">
        <f t="shared" si="99"/>
        <v>21.4</v>
      </c>
      <c r="Q128" s="128" t="str">
        <f t="shared" si="117"/>
        <v>-</v>
      </c>
      <c r="R128" s="128">
        <f t="shared" si="100"/>
        <v>0</v>
      </c>
      <c r="S128" s="128" t="str">
        <f t="shared" si="118"/>
        <v>-</v>
      </c>
      <c r="T128" s="128">
        <f t="shared" si="101"/>
        <v>0</v>
      </c>
      <c r="U128" s="213" t="s">
        <v>414</v>
      </c>
    </row>
    <row r="129" spans="1:21" s="18" customFormat="1" ht="30" hidden="1" outlineLevel="2">
      <c r="A129" s="183"/>
      <c r="B129" s="23" t="s">
        <v>93</v>
      </c>
      <c r="C129" s="88">
        <f t="shared" si="95"/>
        <v>53</v>
      </c>
      <c r="D129" s="16">
        <v>53</v>
      </c>
      <c r="E129" s="16">
        <v>0</v>
      </c>
      <c r="F129" s="16">
        <v>0</v>
      </c>
      <c r="G129" s="16">
        <v>0</v>
      </c>
      <c r="H129" s="16">
        <f t="shared" si="97"/>
        <v>9</v>
      </c>
      <c r="I129" s="16">
        <v>9</v>
      </c>
      <c r="J129" s="16">
        <v>0</v>
      </c>
      <c r="K129" s="16">
        <v>0</v>
      </c>
      <c r="L129" s="16">
        <v>0</v>
      </c>
      <c r="M129" s="128">
        <f t="shared" si="115"/>
        <v>16.981132075471699</v>
      </c>
      <c r="N129" s="128">
        <f t="shared" si="98"/>
        <v>44</v>
      </c>
      <c r="O129" s="128">
        <f t="shared" si="116"/>
        <v>16.981132075471699</v>
      </c>
      <c r="P129" s="128">
        <f t="shared" si="99"/>
        <v>44</v>
      </c>
      <c r="Q129" s="128" t="str">
        <f t="shared" si="117"/>
        <v>-</v>
      </c>
      <c r="R129" s="128">
        <f t="shared" si="100"/>
        <v>0</v>
      </c>
      <c r="S129" s="128" t="str">
        <f t="shared" si="118"/>
        <v>-</v>
      </c>
      <c r="T129" s="128">
        <f t="shared" si="101"/>
        <v>0</v>
      </c>
      <c r="U129" s="213" t="s">
        <v>404</v>
      </c>
    </row>
    <row r="130" spans="1:21" s="18" customFormat="1" ht="42" hidden="1" customHeight="1" outlineLevel="2">
      <c r="A130" s="184"/>
      <c r="B130" s="23" t="s">
        <v>94</v>
      </c>
      <c r="C130" s="88">
        <f t="shared" si="95"/>
        <v>12</v>
      </c>
      <c r="D130" s="16">
        <v>12</v>
      </c>
      <c r="E130" s="16">
        <v>0</v>
      </c>
      <c r="F130" s="16">
        <v>0</v>
      </c>
      <c r="G130" s="16">
        <v>0</v>
      </c>
      <c r="H130" s="16">
        <f t="shared" si="97"/>
        <v>0</v>
      </c>
      <c r="I130" s="16">
        <v>0</v>
      </c>
      <c r="J130" s="16">
        <v>0</v>
      </c>
      <c r="K130" s="16">
        <v>0</v>
      </c>
      <c r="L130" s="16">
        <v>0</v>
      </c>
      <c r="M130" s="128">
        <f t="shared" si="115"/>
        <v>0</v>
      </c>
      <c r="N130" s="128">
        <f t="shared" si="98"/>
        <v>12</v>
      </c>
      <c r="O130" s="128">
        <f t="shared" si="116"/>
        <v>0</v>
      </c>
      <c r="P130" s="128">
        <f t="shared" si="99"/>
        <v>12</v>
      </c>
      <c r="Q130" s="128" t="str">
        <f t="shared" si="117"/>
        <v>-</v>
      </c>
      <c r="R130" s="128">
        <f t="shared" si="100"/>
        <v>0</v>
      </c>
      <c r="S130" s="128" t="str">
        <f t="shared" si="118"/>
        <v>-</v>
      </c>
      <c r="T130" s="128">
        <f t="shared" si="101"/>
        <v>0</v>
      </c>
      <c r="U130" s="213" t="s">
        <v>405</v>
      </c>
    </row>
    <row r="131" spans="1:21" s="18" customFormat="1" ht="25.5" outlineLevel="1" collapsed="1">
      <c r="A131" s="103"/>
      <c r="B131" s="103" t="s">
        <v>95</v>
      </c>
      <c r="C131" s="22">
        <f t="shared" si="95"/>
        <v>10726.9</v>
      </c>
      <c r="D131" s="22">
        <f>SUM(D132:D141)</f>
        <v>4584.0999999999995</v>
      </c>
      <c r="E131" s="22">
        <f t="shared" ref="E131:G131" si="119">SUM(E132:E141)</f>
        <v>6142.8</v>
      </c>
      <c r="F131" s="22">
        <f t="shared" si="119"/>
        <v>0</v>
      </c>
      <c r="G131" s="22">
        <f t="shared" si="119"/>
        <v>0</v>
      </c>
      <c r="H131" s="22">
        <f t="shared" si="97"/>
        <v>2967.7</v>
      </c>
      <c r="I131" s="22">
        <f>SUM(I132:I141)</f>
        <v>562.1</v>
      </c>
      <c r="J131" s="22">
        <f t="shared" ref="J131:L131" si="120">SUM(J132:J141)</f>
        <v>2405.6</v>
      </c>
      <c r="K131" s="22">
        <f t="shared" si="120"/>
        <v>0</v>
      </c>
      <c r="L131" s="22">
        <f t="shared" si="120"/>
        <v>0</v>
      </c>
      <c r="M131" s="132">
        <f t="shared" si="115"/>
        <v>27.665961274925653</v>
      </c>
      <c r="N131" s="132">
        <f t="shared" si="98"/>
        <v>7759.2</v>
      </c>
      <c r="O131" s="132">
        <f t="shared" si="116"/>
        <v>12.261948910364087</v>
      </c>
      <c r="P131" s="132">
        <f t="shared" si="99"/>
        <v>4021.9999999999995</v>
      </c>
      <c r="Q131" s="132">
        <f t="shared" si="117"/>
        <v>39.161294523669987</v>
      </c>
      <c r="R131" s="132">
        <f t="shared" si="100"/>
        <v>3737.2000000000003</v>
      </c>
      <c r="S131" s="132" t="str">
        <f t="shared" si="118"/>
        <v>-</v>
      </c>
      <c r="T131" s="132">
        <f t="shared" si="101"/>
        <v>0</v>
      </c>
      <c r="U131" s="213"/>
    </row>
    <row r="132" spans="1:21" s="18" customFormat="1" ht="91.5" hidden="1" customHeight="1" outlineLevel="2">
      <c r="A132" s="183"/>
      <c r="B132" s="23" t="s">
        <v>96</v>
      </c>
      <c r="C132" s="88">
        <f t="shared" si="95"/>
        <v>9659.1</v>
      </c>
      <c r="D132" s="16">
        <v>3516.3</v>
      </c>
      <c r="E132" s="16">
        <v>6142.8</v>
      </c>
      <c r="F132" s="16">
        <v>0</v>
      </c>
      <c r="G132" s="16">
        <v>0</v>
      </c>
      <c r="H132" s="16">
        <f t="shared" si="97"/>
        <v>2967.7</v>
      </c>
      <c r="I132" s="16">
        <v>562.1</v>
      </c>
      <c r="J132" s="16">
        <v>2405.6</v>
      </c>
      <c r="K132" s="16">
        <v>0</v>
      </c>
      <c r="L132" s="16">
        <v>0</v>
      </c>
      <c r="M132" s="128">
        <f t="shared" si="115"/>
        <v>30.724394612334478</v>
      </c>
      <c r="N132" s="128">
        <f t="shared" si="98"/>
        <v>6691.4000000000005</v>
      </c>
      <c r="O132" s="128">
        <f t="shared" si="116"/>
        <v>15.98555299604698</v>
      </c>
      <c r="P132" s="128">
        <f t="shared" si="99"/>
        <v>2954.2000000000003</v>
      </c>
      <c r="Q132" s="128">
        <f t="shared" si="117"/>
        <v>39.161294523669987</v>
      </c>
      <c r="R132" s="128">
        <f t="shared" si="100"/>
        <v>3737.2000000000003</v>
      </c>
      <c r="S132" s="128" t="str">
        <f t="shared" si="118"/>
        <v>-</v>
      </c>
      <c r="T132" s="128">
        <f t="shared" si="101"/>
        <v>0</v>
      </c>
      <c r="U132" s="213" t="s">
        <v>406</v>
      </c>
    </row>
    <row r="133" spans="1:21" s="18" customFormat="1" ht="89.25" hidden="1" outlineLevel="2">
      <c r="A133" s="184"/>
      <c r="B133" s="102" t="s">
        <v>97</v>
      </c>
      <c r="C133" s="88">
        <f t="shared" si="95"/>
        <v>238.85</v>
      </c>
      <c r="D133" s="16">
        <v>238.85</v>
      </c>
      <c r="E133" s="16">
        <v>0</v>
      </c>
      <c r="F133" s="16">
        <v>0</v>
      </c>
      <c r="G133" s="16">
        <v>0</v>
      </c>
      <c r="H133" s="16">
        <f t="shared" si="97"/>
        <v>0</v>
      </c>
      <c r="I133" s="16">
        <v>0</v>
      </c>
      <c r="J133" s="16">
        <v>0</v>
      </c>
      <c r="K133" s="16">
        <v>0</v>
      </c>
      <c r="L133" s="16">
        <v>0</v>
      </c>
      <c r="M133" s="128">
        <f t="shared" si="115"/>
        <v>0</v>
      </c>
      <c r="N133" s="128">
        <f t="shared" si="98"/>
        <v>238.85</v>
      </c>
      <c r="O133" s="128">
        <f t="shared" si="116"/>
        <v>0</v>
      </c>
      <c r="P133" s="128">
        <f t="shared" si="99"/>
        <v>238.85</v>
      </c>
      <c r="Q133" s="128" t="str">
        <f>IFERROR(J133/E133*100,"-")</f>
        <v>-</v>
      </c>
      <c r="R133" s="128">
        <f t="shared" si="100"/>
        <v>0</v>
      </c>
      <c r="S133" s="128" t="str">
        <f t="shared" si="118"/>
        <v>-</v>
      </c>
      <c r="T133" s="128">
        <f t="shared" si="101"/>
        <v>0</v>
      </c>
      <c r="U133" s="213" t="s">
        <v>407</v>
      </c>
    </row>
    <row r="134" spans="1:21" s="18" customFormat="1" ht="54" hidden="1" customHeight="1" outlineLevel="2">
      <c r="A134" s="184"/>
      <c r="B134" s="23" t="s">
        <v>98</v>
      </c>
      <c r="C134" s="88">
        <f t="shared" si="95"/>
        <v>80</v>
      </c>
      <c r="D134" s="16">
        <v>80</v>
      </c>
      <c r="E134" s="16">
        <v>0</v>
      </c>
      <c r="F134" s="16">
        <v>0</v>
      </c>
      <c r="G134" s="16">
        <v>0</v>
      </c>
      <c r="H134" s="16">
        <f t="shared" si="97"/>
        <v>0</v>
      </c>
      <c r="I134" s="16">
        <v>0</v>
      </c>
      <c r="J134" s="16">
        <v>0</v>
      </c>
      <c r="K134" s="16">
        <v>0</v>
      </c>
      <c r="L134" s="16">
        <v>0</v>
      </c>
      <c r="M134" s="132">
        <f t="shared" si="115"/>
        <v>0</v>
      </c>
      <c r="N134" s="128">
        <f t="shared" si="98"/>
        <v>80</v>
      </c>
      <c r="O134" s="128">
        <f t="shared" si="116"/>
        <v>0</v>
      </c>
      <c r="P134" s="128">
        <f t="shared" si="99"/>
        <v>80</v>
      </c>
      <c r="Q134" s="128" t="str">
        <f t="shared" si="117"/>
        <v>-</v>
      </c>
      <c r="R134" s="128">
        <f t="shared" si="100"/>
        <v>0</v>
      </c>
      <c r="S134" s="128" t="str">
        <f t="shared" si="118"/>
        <v>-</v>
      </c>
      <c r="T134" s="128">
        <f t="shared" si="101"/>
        <v>0</v>
      </c>
      <c r="U134" s="214" t="s">
        <v>408</v>
      </c>
    </row>
    <row r="135" spans="1:21" s="18" customFormat="1" ht="66" hidden="1" customHeight="1" outlineLevel="2">
      <c r="A135" s="184"/>
      <c r="B135" s="102" t="s">
        <v>99</v>
      </c>
      <c r="C135" s="88">
        <f t="shared" si="95"/>
        <v>55</v>
      </c>
      <c r="D135" s="16">
        <v>55</v>
      </c>
      <c r="E135" s="16">
        <v>0</v>
      </c>
      <c r="F135" s="16">
        <v>0</v>
      </c>
      <c r="G135" s="16">
        <v>0</v>
      </c>
      <c r="H135" s="16">
        <f t="shared" si="97"/>
        <v>0</v>
      </c>
      <c r="I135" s="16">
        <v>0</v>
      </c>
      <c r="J135" s="16">
        <v>0</v>
      </c>
      <c r="K135" s="16">
        <v>0</v>
      </c>
      <c r="L135" s="16">
        <v>0</v>
      </c>
      <c r="M135" s="132">
        <f t="shared" si="115"/>
        <v>0</v>
      </c>
      <c r="N135" s="128">
        <f t="shared" si="98"/>
        <v>55</v>
      </c>
      <c r="O135" s="128">
        <f t="shared" si="116"/>
        <v>0</v>
      </c>
      <c r="P135" s="128">
        <f t="shared" si="99"/>
        <v>55</v>
      </c>
      <c r="Q135" s="128" t="str">
        <f t="shared" si="117"/>
        <v>-</v>
      </c>
      <c r="R135" s="128">
        <f t="shared" si="100"/>
        <v>0</v>
      </c>
      <c r="S135" s="128" t="str">
        <f t="shared" si="118"/>
        <v>-</v>
      </c>
      <c r="T135" s="128">
        <f t="shared" si="101"/>
        <v>0</v>
      </c>
      <c r="U135" s="214" t="s">
        <v>408</v>
      </c>
    </row>
    <row r="136" spans="1:21" s="18" customFormat="1" ht="64.5" hidden="1" customHeight="1" outlineLevel="2">
      <c r="A136" s="183"/>
      <c r="B136" s="23" t="s">
        <v>100</v>
      </c>
      <c r="C136" s="88">
        <f t="shared" si="95"/>
        <v>259</v>
      </c>
      <c r="D136" s="16">
        <v>259</v>
      </c>
      <c r="E136" s="16">
        <v>0</v>
      </c>
      <c r="F136" s="16">
        <v>0</v>
      </c>
      <c r="G136" s="16">
        <v>0</v>
      </c>
      <c r="H136" s="16">
        <f t="shared" si="97"/>
        <v>0</v>
      </c>
      <c r="I136" s="16">
        <v>0</v>
      </c>
      <c r="J136" s="16">
        <v>0</v>
      </c>
      <c r="K136" s="16">
        <v>0</v>
      </c>
      <c r="L136" s="16">
        <v>0</v>
      </c>
      <c r="M136" s="132">
        <f t="shared" si="115"/>
        <v>0</v>
      </c>
      <c r="N136" s="128">
        <f t="shared" si="98"/>
        <v>259</v>
      </c>
      <c r="O136" s="128">
        <f t="shared" si="116"/>
        <v>0</v>
      </c>
      <c r="P136" s="128">
        <f t="shared" si="99"/>
        <v>259</v>
      </c>
      <c r="Q136" s="128" t="str">
        <f t="shared" si="117"/>
        <v>-</v>
      </c>
      <c r="R136" s="128">
        <f t="shared" si="100"/>
        <v>0</v>
      </c>
      <c r="S136" s="128" t="str">
        <f t="shared" si="118"/>
        <v>-</v>
      </c>
      <c r="T136" s="128">
        <f t="shared" si="101"/>
        <v>0</v>
      </c>
      <c r="U136" s="214" t="s">
        <v>409</v>
      </c>
    </row>
    <row r="137" spans="1:21" s="18" customFormat="1" hidden="1" outlineLevel="2">
      <c r="A137" s="183"/>
      <c r="B137" s="23"/>
      <c r="C137" s="136">
        <f t="shared" si="95"/>
        <v>0</v>
      </c>
      <c r="D137" s="136" t="s">
        <v>101</v>
      </c>
      <c r="E137" s="16"/>
      <c r="F137" s="16"/>
      <c r="G137" s="16"/>
      <c r="H137" s="136">
        <f t="shared" si="97"/>
        <v>0</v>
      </c>
      <c r="I137" s="136" t="s">
        <v>101</v>
      </c>
      <c r="J137" s="16"/>
      <c r="K137" s="16"/>
      <c r="L137" s="16"/>
      <c r="M137" s="132" t="str">
        <f t="shared" si="115"/>
        <v>-</v>
      </c>
      <c r="N137" s="128">
        <f t="shared" si="98"/>
        <v>0</v>
      </c>
      <c r="O137" s="128" t="str">
        <f t="shared" si="116"/>
        <v>-</v>
      </c>
      <c r="P137" s="128"/>
      <c r="Q137" s="128" t="str">
        <f t="shared" si="117"/>
        <v>-</v>
      </c>
      <c r="R137" s="128">
        <f t="shared" si="100"/>
        <v>0</v>
      </c>
      <c r="S137" s="128" t="str">
        <f t="shared" si="118"/>
        <v>-</v>
      </c>
      <c r="T137" s="128">
        <f t="shared" si="101"/>
        <v>0</v>
      </c>
      <c r="U137" s="213"/>
    </row>
    <row r="138" spans="1:21" s="18" customFormat="1" ht="38.25" hidden="1" outlineLevel="2">
      <c r="A138" s="183"/>
      <c r="B138" s="23" t="s">
        <v>102</v>
      </c>
      <c r="C138" s="88">
        <f t="shared" si="95"/>
        <v>90</v>
      </c>
      <c r="D138" s="16">
        <v>90</v>
      </c>
      <c r="E138" s="16">
        <v>0</v>
      </c>
      <c r="F138" s="16">
        <v>0</v>
      </c>
      <c r="G138" s="16">
        <v>0</v>
      </c>
      <c r="H138" s="16">
        <f t="shared" si="97"/>
        <v>0</v>
      </c>
      <c r="I138" s="16">
        <v>0</v>
      </c>
      <c r="J138" s="16">
        <v>0</v>
      </c>
      <c r="K138" s="16">
        <v>0</v>
      </c>
      <c r="L138" s="16">
        <v>0</v>
      </c>
      <c r="M138" s="132">
        <f t="shared" si="115"/>
        <v>0</v>
      </c>
      <c r="N138" s="128">
        <f t="shared" si="98"/>
        <v>90</v>
      </c>
      <c r="O138" s="128">
        <f t="shared" si="116"/>
        <v>0</v>
      </c>
      <c r="P138" s="128">
        <f t="shared" si="99"/>
        <v>90</v>
      </c>
      <c r="Q138" s="128" t="str">
        <f t="shared" si="117"/>
        <v>-</v>
      </c>
      <c r="R138" s="128">
        <f t="shared" si="100"/>
        <v>0</v>
      </c>
      <c r="S138" s="128" t="str">
        <f t="shared" si="118"/>
        <v>-</v>
      </c>
      <c r="T138" s="128">
        <f t="shared" si="101"/>
        <v>0</v>
      </c>
      <c r="U138" s="213" t="s">
        <v>410</v>
      </c>
    </row>
    <row r="139" spans="1:21" s="18" customFormat="1" ht="51" hidden="1" outlineLevel="2">
      <c r="A139" s="184"/>
      <c r="B139" s="98" t="s">
        <v>103</v>
      </c>
      <c r="C139" s="88">
        <f t="shared" si="95"/>
        <v>120</v>
      </c>
      <c r="D139" s="16">
        <v>120</v>
      </c>
      <c r="E139" s="16">
        <v>0</v>
      </c>
      <c r="F139" s="16">
        <v>0</v>
      </c>
      <c r="G139" s="16">
        <v>0</v>
      </c>
      <c r="H139" s="16">
        <f t="shared" si="97"/>
        <v>0</v>
      </c>
      <c r="I139" s="16">
        <v>0</v>
      </c>
      <c r="J139" s="16">
        <v>0</v>
      </c>
      <c r="K139" s="16">
        <v>0</v>
      </c>
      <c r="L139" s="16">
        <v>0</v>
      </c>
      <c r="M139" s="132">
        <f t="shared" si="115"/>
        <v>0</v>
      </c>
      <c r="N139" s="128">
        <f t="shared" si="98"/>
        <v>120</v>
      </c>
      <c r="O139" s="128">
        <f t="shared" si="116"/>
        <v>0</v>
      </c>
      <c r="P139" s="128">
        <f t="shared" si="99"/>
        <v>120</v>
      </c>
      <c r="Q139" s="128" t="str">
        <f t="shared" si="117"/>
        <v>-</v>
      </c>
      <c r="R139" s="128">
        <f t="shared" si="100"/>
        <v>0</v>
      </c>
      <c r="S139" s="128" t="str">
        <f t="shared" si="118"/>
        <v>-</v>
      </c>
      <c r="T139" s="128">
        <f t="shared" si="101"/>
        <v>0</v>
      </c>
      <c r="U139" s="213" t="s">
        <v>415</v>
      </c>
    </row>
    <row r="140" spans="1:21" s="18" customFormat="1" ht="51" hidden="1" outlineLevel="2">
      <c r="A140" s="183"/>
      <c r="B140" s="23" t="s">
        <v>104</v>
      </c>
      <c r="C140" s="88">
        <f t="shared" si="95"/>
        <v>80</v>
      </c>
      <c r="D140" s="16">
        <v>80</v>
      </c>
      <c r="E140" s="16">
        <v>0</v>
      </c>
      <c r="F140" s="16">
        <v>0</v>
      </c>
      <c r="G140" s="16">
        <v>0</v>
      </c>
      <c r="H140" s="16">
        <f t="shared" si="97"/>
        <v>0</v>
      </c>
      <c r="I140" s="16">
        <v>0</v>
      </c>
      <c r="J140" s="16">
        <v>0</v>
      </c>
      <c r="K140" s="16">
        <v>0</v>
      </c>
      <c r="L140" s="16">
        <v>0</v>
      </c>
      <c r="M140" s="132">
        <f t="shared" si="115"/>
        <v>0</v>
      </c>
      <c r="N140" s="128">
        <f t="shared" si="98"/>
        <v>80</v>
      </c>
      <c r="O140" s="128">
        <f t="shared" si="116"/>
        <v>0</v>
      </c>
      <c r="P140" s="128">
        <f t="shared" si="99"/>
        <v>80</v>
      </c>
      <c r="Q140" s="128" t="str">
        <f t="shared" si="117"/>
        <v>-</v>
      </c>
      <c r="R140" s="128">
        <f t="shared" si="100"/>
        <v>0</v>
      </c>
      <c r="S140" s="128" t="str">
        <f t="shared" si="118"/>
        <v>-</v>
      </c>
      <c r="T140" s="128">
        <f t="shared" si="101"/>
        <v>0</v>
      </c>
      <c r="U140" s="213" t="s">
        <v>411</v>
      </c>
    </row>
    <row r="141" spans="1:21" s="18" customFormat="1" ht="38.25" hidden="1" outlineLevel="2">
      <c r="A141" s="183"/>
      <c r="B141" s="23" t="s">
        <v>105</v>
      </c>
      <c r="C141" s="88">
        <f t="shared" si="95"/>
        <v>144.94999999999999</v>
      </c>
      <c r="D141" s="16">
        <v>144.94999999999999</v>
      </c>
      <c r="E141" s="16">
        <v>0</v>
      </c>
      <c r="F141" s="16">
        <v>0</v>
      </c>
      <c r="G141" s="16">
        <v>0</v>
      </c>
      <c r="H141" s="16">
        <f t="shared" si="97"/>
        <v>0</v>
      </c>
      <c r="I141" s="16">
        <v>0</v>
      </c>
      <c r="J141" s="16">
        <v>0</v>
      </c>
      <c r="K141" s="16">
        <v>0</v>
      </c>
      <c r="L141" s="16">
        <v>0</v>
      </c>
      <c r="M141" s="132">
        <f t="shared" si="115"/>
        <v>0</v>
      </c>
      <c r="N141" s="128">
        <f t="shared" si="98"/>
        <v>144.94999999999999</v>
      </c>
      <c r="O141" s="128">
        <f t="shared" si="116"/>
        <v>0</v>
      </c>
      <c r="P141" s="128">
        <f t="shared" si="99"/>
        <v>144.94999999999999</v>
      </c>
      <c r="Q141" s="128" t="str">
        <f t="shared" si="117"/>
        <v>-</v>
      </c>
      <c r="R141" s="128">
        <f t="shared" si="100"/>
        <v>0</v>
      </c>
      <c r="S141" s="128" t="str">
        <f t="shared" si="118"/>
        <v>-</v>
      </c>
      <c r="T141" s="128">
        <f t="shared" si="101"/>
        <v>0</v>
      </c>
      <c r="U141" s="214" t="s">
        <v>416</v>
      </c>
    </row>
    <row r="142" spans="1:21" s="104" customFormat="1" ht="27.75" customHeight="1" outlineLevel="1" collapsed="1">
      <c r="A142" s="103"/>
      <c r="B142" s="103" t="s">
        <v>206</v>
      </c>
      <c r="C142" s="22">
        <f t="shared" si="95"/>
        <v>12611.7</v>
      </c>
      <c r="D142" s="22">
        <f>D143+D144</f>
        <v>12564.2</v>
      </c>
      <c r="E142" s="22">
        <f t="shared" ref="E142:G142" si="121">E143+E144</f>
        <v>47.5</v>
      </c>
      <c r="F142" s="22">
        <f t="shared" si="121"/>
        <v>0</v>
      </c>
      <c r="G142" s="22">
        <f t="shared" si="121"/>
        <v>0</v>
      </c>
      <c r="H142" s="22">
        <f t="shared" si="97"/>
        <v>2568.1999999999998</v>
      </c>
      <c r="I142" s="132">
        <f>I143+I144</f>
        <v>2568.1999999999998</v>
      </c>
      <c r="J142" s="132">
        <f t="shared" ref="J142:L142" si="122">J143+J144</f>
        <v>0</v>
      </c>
      <c r="K142" s="132">
        <f t="shared" si="122"/>
        <v>0</v>
      </c>
      <c r="L142" s="132">
        <f t="shared" si="122"/>
        <v>0</v>
      </c>
      <c r="M142" s="132">
        <f t="shared" si="115"/>
        <v>20.363630596985335</v>
      </c>
      <c r="N142" s="132">
        <f t="shared" si="98"/>
        <v>10043.5</v>
      </c>
      <c r="O142" s="132">
        <f t="shared" si="116"/>
        <v>20.440616991133538</v>
      </c>
      <c r="P142" s="132">
        <f t="shared" si="99"/>
        <v>9996</v>
      </c>
      <c r="Q142" s="132">
        <f t="shared" si="117"/>
        <v>0</v>
      </c>
      <c r="R142" s="132">
        <f t="shared" si="100"/>
        <v>47.5</v>
      </c>
      <c r="S142" s="132" t="str">
        <f t="shared" si="118"/>
        <v>-</v>
      </c>
      <c r="T142" s="132">
        <f t="shared" si="101"/>
        <v>0</v>
      </c>
      <c r="U142" s="213"/>
    </row>
    <row r="143" spans="1:21" s="18" customFormat="1" ht="25.5" hidden="1" outlineLevel="2">
      <c r="A143" s="184"/>
      <c r="B143" s="23" t="s">
        <v>106</v>
      </c>
      <c r="C143" s="88">
        <f t="shared" si="95"/>
        <v>12564.2</v>
      </c>
      <c r="D143" s="88">
        <v>12564.2</v>
      </c>
      <c r="E143" s="16">
        <v>0</v>
      </c>
      <c r="F143" s="16">
        <v>0</v>
      </c>
      <c r="G143" s="88">
        <v>0</v>
      </c>
      <c r="H143" s="16">
        <f t="shared" si="97"/>
        <v>2568.1999999999998</v>
      </c>
      <c r="I143" s="88">
        <v>2568.1999999999998</v>
      </c>
      <c r="J143" s="16">
        <v>0</v>
      </c>
      <c r="K143" s="16">
        <v>0</v>
      </c>
      <c r="L143" s="88">
        <v>0</v>
      </c>
      <c r="M143" s="132">
        <f t="shared" si="115"/>
        <v>20.440616991133538</v>
      </c>
      <c r="N143" s="128">
        <f t="shared" si="98"/>
        <v>9996</v>
      </c>
      <c r="O143" s="128">
        <f t="shared" si="116"/>
        <v>20.440616991133538</v>
      </c>
      <c r="P143" s="128">
        <f t="shared" si="99"/>
        <v>9996</v>
      </c>
      <c r="Q143" s="128" t="str">
        <f t="shared" si="117"/>
        <v>-</v>
      </c>
      <c r="R143" s="128">
        <f t="shared" si="100"/>
        <v>0</v>
      </c>
      <c r="S143" s="128" t="str">
        <f t="shared" si="118"/>
        <v>-</v>
      </c>
      <c r="T143" s="128">
        <f t="shared" si="101"/>
        <v>0</v>
      </c>
      <c r="U143" s="213"/>
    </row>
    <row r="144" spans="1:21" s="18" customFormat="1" ht="51" hidden="1" outlineLevel="2">
      <c r="A144" s="184"/>
      <c r="B144" s="23" t="s">
        <v>412</v>
      </c>
      <c r="C144" s="88">
        <f t="shared" ref="C144:C145" si="123">SUM(D144:F144)</f>
        <v>47.5</v>
      </c>
      <c r="D144" s="88">
        <v>0</v>
      </c>
      <c r="E144" s="88">
        <v>47.5</v>
      </c>
      <c r="F144" s="16">
        <v>0</v>
      </c>
      <c r="G144" s="88">
        <v>0</v>
      </c>
      <c r="H144" s="16">
        <f t="shared" ref="H144:H145" si="124">SUM(I144:K144)</f>
        <v>0</v>
      </c>
      <c r="I144" s="88">
        <v>0</v>
      </c>
      <c r="J144" s="16">
        <v>0</v>
      </c>
      <c r="K144" s="16">
        <v>0</v>
      </c>
      <c r="L144" s="88">
        <v>0</v>
      </c>
      <c r="M144" s="132">
        <f t="shared" ref="M144:M145" si="125">IFERROR(H144/C144*100,"-")</f>
        <v>0</v>
      </c>
      <c r="N144" s="128">
        <f t="shared" ref="N144:N145" si="126">C144-H144</f>
        <v>47.5</v>
      </c>
      <c r="O144" s="128" t="str">
        <f t="shared" ref="O144:O145" si="127">IFERROR(I144/D144*100,"-")</f>
        <v>-</v>
      </c>
      <c r="P144" s="128">
        <f t="shared" ref="P144:P145" si="128">D144-I144</f>
        <v>0</v>
      </c>
      <c r="Q144" s="128">
        <f t="shared" ref="Q144:Q145" si="129">IFERROR(J144/E144*100,"-")</f>
        <v>0</v>
      </c>
      <c r="R144" s="128">
        <f t="shared" ref="R144:R145" si="130">E144-J144</f>
        <v>47.5</v>
      </c>
      <c r="S144" s="128" t="str">
        <f t="shared" ref="S144:S145" si="131">IFERROR(K144/F144*100,"-")</f>
        <v>-</v>
      </c>
      <c r="T144" s="128">
        <f t="shared" ref="T144:T145" si="132">F144-K144</f>
        <v>0</v>
      </c>
      <c r="U144" s="213"/>
    </row>
    <row r="145" spans="1:21" s="18" customFormat="1" ht="59.25" customHeight="1" outlineLevel="1">
      <c r="A145" s="103"/>
      <c r="B145" s="103" t="s">
        <v>107</v>
      </c>
      <c r="C145" s="88">
        <f t="shared" si="123"/>
        <v>0</v>
      </c>
      <c r="D145" s="16">
        <v>0</v>
      </c>
      <c r="E145" s="16">
        <v>0</v>
      </c>
      <c r="F145" s="16">
        <v>0</v>
      </c>
      <c r="G145" s="16">
        <v>0</v>
      </c>
      <c r="H145" s="16">
        <f t="shared" si="124"/>
        <v>0</v>
      </c>
      <c r="I145" s="16">
        <v>0</v>
      </c>
      <c r="J145" s="16">
        <v>0</v>
      </c>
      <c r="K145" s="16">
        <v>0</v>
      </c>
      <c r="L145" s="16">
        <v>0</v>
      </c>
      <c r="M145" s="132" t="str">
        <f t="shared" si="125"/>
        <v>-</v>
      </c>
      <c r="N145" s="128">
        <f t="shared" si="126"/>
        <v>0</v>
      </c>
      <c r="O145" s="128" t="str">
        <f t="shared" si="127"/>
        <v>-</v>
      </c>
      <c r="P145" s="128">
        <f t="shared" si="128"/>
        <v>0</v>
      </c>
      <c r="Q145" s="128" t="str">
        <f t="shared" si="129"/>
        <v>-</v>
      </c>
      <c r="R145" s="128">
        <f t="shared" si="130"/>
        <v>0</v>
      </c>
      <c r="S145" s="128" t="str">
        <f t="shared" si="131"/>
        <v>-</v>
      </c>
      <c r="T145" s="128">
        <f t="shared" si="132"/>
        <v>0</v>
      </c>
      <c r="U145" s="213"/>
    </row>
    <row r="146" spans="1:21" s="6" customFormat="1" ht="59.25" customHeight="1">
      <c r="A146" s="26">
        <v>7</v>
      </c>
      <c r="B146" s="293" t="s">
        <v>335</v>
      </c>
      <c r="C146" s="7">
        <f t="shared" si="95"/>
        <v>165589.554</v>
      </c>
      <c r="D146" s="7">
        <f>D147+D149</f>
        <v>165589.554</v>
      </c>
      <c r="E146" s="7">
        <f t="shared" ref="E146:G146" si="133">E147+E149</f>
        <v>0</v>
      </c>
      <c r="F146" s="7">
        <f t="shared" si="133"/>
        <v>0</v>
      </c>
      <c r="G146" s="7">
        <f t="shared" si="133"/>
        <v>0</v>
      </c>
      <c r="H146" s="7">
        <f t="shared" si="97"/>
        <v>40565.335999999996</v>
      </c>
      <c r="I146" s="7">
        <f>I147+I149</f>
        <v>40565.335999999996</v>
      </c>
      <c r="J146" s="7">
        <f t="shared" ref="J146:L146" si="134">J147+J149</f>
        <v>0</v>
      </c>
      <c r="K146" s="7">
        <f t="shared" si="134"/>
        <v>0</v>
      </c>
      <c r="L146" s="7">
        <f t="shared" si="134"/>
        <v>0</v>
      </c>
      <c r="M146" s="7">
        <f t="shared" si="115"/>
        <v>24.49752114194353</v>
      </c>
      <c r="N146" s="7">
        <f t="shared" si="98"/>
        <v>125024.21800000001</v>
      </c>
      <c r="O146" s="7">
        <f t="shared" si="116"/>
        <v>24.49752114194353</v>
      </c>
      <c r="P146" s="7">
        <f t="shared" si="99"/>
        <v>125024.21800000001</v>
      </c>
      <c r="Q146" s="7" t="str">
        <f t="shared" si="117"/>
        <v>-</v>
      </c>
      <c r="R146" s="7">
        <f t="shared" si="100"/>
        <v>0</v>
      </c>
      <c r="S146" s="7" t="str">
        <f t="shared" si="118"/>
        <v>-</v>
      </c>
      <c r="T146" s="7">
        <f t="shared" si="101"/>
        <v>0</v>
      </c>
      <c r="U146" s="212"/>
    </row>
    <row r="147" spans="1:21" ht="40.5" outlineLevel="2" collapsed="1">
      <c r="A147" s="157"/>
      <c r="B147" s="123" t="s">
        <v>312</v>
      </c>
      <c r="C147" s="132">
        <f t="shared" si="95"/>
        <v>164933.85399999999</v>
      </c>
      <c r="D147" s="132">
        <f t="shared" ref="D147:G147" si="135">D148</f>
        <v>164933.85399999999</v>
      </c>
      <c r="E147" s="132">
        <f t="shared" si="135"/>
        <v>0</v>
      </c>
      <c r="F147" s="132">
        <f t="shared" si="135"/>
        <v>0</v>
      </c>
      <c r="G147" s="132">
        <f t="shared" si="135"/>
        <v>0</v>
      </c>
      <c r="H147" s="132">
        <f t="shared" si="97"/>
        <v>40472.915999999997</v>
      </c>
      <c r="I147" s="132">
        <f>I148</f>
        <v>40472.915999999997</v>
      </c>
      <c r="J147" s="132">
        <f t="shared" ref="J147:L147" si="136">J148</f>
        <v>0</v>
      </c>
      <c r="K147" s="132">
        <f t="shared" si="136"/>
        <v>0</v>
      </c>
      <c r="L147" s="132">
        <f t="shared" si="136"/>
        <v>0</v>
      </c>
      <c r="M147" s="132">
        <f t="shared" si="115"/>
        <v>24.538877264094005</v>
      </c>
      <c r="N147" s="132">
        <f t="shared" si="98"/>
        <v>124460.93799999999</v>
      </c>
      <c r="O147" s="132">
        <f t="shared" si="116"/>
        <v>24.538877264094005</v>
      </c>
      <c r="P147" s="132">
        <f t="shared" si="99"/>
        <v>124460.93799999999</v>
      </c>
      <c r="Q147" s="132" t="str">
        <f t="shared" si="117"/>
        <v>-</v>
      </c>
      <c r="R147" s="132">
        <f t="shared" si="100"/>
        <v>0</v>
      </c>
      <c r="S147" s="132" t="str">
        <f t="shared" si="118"/>
        <v>-</v>
      </c>
      <c r="T147" s="132">
        <f t="shared" si="101"/>
        <v>0</v>
      </c>
      <c r="U147" s="317"/>
    </row>
    <row r="148" spans="1:21" ht="27.75" hidden="1" customHeight="1" outlineLevel="3">
      <c r="A148" s="157"/>
      <c r="B148" s="134" t="s">
        <v>314</v>
      </c>
      <c r="C148" s="128">
        <f t="shared" si="95"/>
        <v>164933.85399999999</v>
      </c>
      <c r="D148" s="128">
        <v>164933.85399999999</v>
      </c>
      <c r="E148" s="128">
        <v>0</v>
      </c>
      <c r="F148" s="128">
        <v>0</v>
      </c>
      <c r="G148" s="128">
        <v>0</v>
      </c>
      <c r="H148" s="128">
        <f t="shared" si="97"/>
        <v>40472.915999999997</v>
      </c>
      <c r="I148" s="16">
        <v>40472.915999999997</v>
      </c>
      <c r="J148" s="16">
        <v>0</v>
      </c>
      <c r="K148" s="16">
        <v>0</v>
      </c>
      <c r="L148" s="16">
        <v>0</v>
      </c>
      <c r="M148" s="128">
        <f t="shared" si="115"/>
        <v>24.538877264094005</v>
      </c>
      <c r="N148" s="128">
        <f t="shared" si="98"/>
        <v>124460.93799999999</v>
      </c>
      <c r="O148" s="128">
        <f t="shared" si="116"/>
        <v>24.538877264094005</v>
      </c>
      <c r="P148" s="128">
        <f t="shared" si="99"/>
        <v>124460.93799999999</v>
      </c>
      <c r="Q148" s="128" t="str">
        <f t="shared" si="117"/>
        <v>-</v>
      </c>
      <c r="R148" s="128">
        <f t="shared" si="100"/>
        <v>0</v>
      </c>
      <c r="S148" s="128" t="str">
        <f t="shared" si="118"/>
        <v>-</v>
      </c>
      <c r="T148" s="128">
        <f t="shared" si="101"/>
        <v>0</v>
      </c>
      <c r="U148" s="318"/>
    </row>
    <row r="149" spans="1:21" s="2" customFormat="1" ht="40.5" outlineLevel="2">
      <c r="A149" s="157"/>
      <c r="B149" s="123" t="s">
        <v>313</v>
      </c>
      <c r="C149" s="22">
        <f t="shared" si="95"/>
        <v>655.7</v>
      </c>
      <c r="D149" s="22">
        <f>SUM(D150:D151)</f>
        <v>655.7</v>
      </c>
      <c r="E149" s="22">
        <f>SUM(E150:E151)</f>
        <v>0</v>
      </c>
      <c r="F149" s="22">
        <f t="shared" ref="F149:G149" si="137">SUM(F150:F151)</f>
        <v>0</v>
      </c>
      <c r="G149" s="22">
        <f t="shared" si="137"/>
        <v>0</v>
      </c>
      <c r="H149" s="132">
        <f t="shared" si="97"/>
        <v>92.42</v>
      </c>
      <c r="I149" s="22">
        <f>SUM(I150:I151)</f>
        <v>92.42</v>
      </c>
      <c r="J149" s="22">
        <f>SUM(J150:J151)</f>
        <v>0</v>
      </c>
      <c r="K149" s="22">
        <f>SUM(K150:K151)</f>
        <v>0</v>
      </c>
      <c r="L149" s="22">
        <f>SUM(L150:L151)</f>
        <v>0</v>
      </c>
      <c r="M149" s="132">
        <f t="shared" si="115"/>
        <v>14.094860454476132</v>
      </c>
      <c r="N149" s="132">
        <f t="shared" si="98"/>
        <v>563.28000000000009</v>
      </c>
      <c r="O149" s="132">
        <f t="shared" si="116"/>
        <v>14.094860454476132</v>
      </c>
      <c r="P149" s="132">
        <f t="shared" si="99"/>
        <v>563.28000000000009</v>
      </c>
      <c r="Q149" s="132" t="str">
        <f t="shared" si="117"/>
        <v>-</v>
      </c>
      <c r="R149" s="132">
        <f t="shared" si="100"/>
        <v>0</v>
      </c>
      <c r="S149" s="132" t="str">
        <f t="shared" si="118"/>
        <v>-</v>
      </c>
      <c r="T149" s="132">
        <f t="shared" si="101"/>
        <v>0</v>
      </c>
      <c r="U149" s="219"/>
    </row>
    <row r="150" spans="1:21" ht="60" outlineLevel="3">
      <c r="A150" s="157"/>
      <c r="B150" s="98" t="s">
        <v>113</v>
      </c>
      <c r="C150" s="16">
        <f t="shared" si="95"/>
        <v>323</v>
      </c>
      <c r="D150" s="16">
        <v>323</v>
      </c>
      <c r="E150" s="16">
        <v>0</v>
      </c>
      <c r="F150" s="16">
        <v>0</v>
      </c>
      <c r="G150" s="16">
        <v>0</v>
      </c>
      <c r="H150" s="16">
        <f t="shared" si="97"/>
        <v>92.42</v>
      </c>
      <c r="I150" s="16">
        <v>92.42</v>
      </c>
      <c r="J150" s="16">
        <v>0</v>
      </c>
      <c r="K150" s="16">
        <v>0</v>
      </c>
      <c r="L150" s="16">
        <v>0</v>
      </c>
      <c r="M150" s="16">
        <f t="shared" ref="M150:M155" si="138">IFERROR(H150/C150*100,"-")</f>
        <v>28.61300309597523</v>
      </c>
      <c r="N150" s="16">
        <f t="shared" si="98"/>
        <v>230.57999999999998</v>
      </c>
      <c r="O150" s="16">
        <f t="shared" ref="O150:O181" si="139">IFERROR(I150/D150*100,"-")</f>
        <v>28.61300309597523</v>
      </c>
      <c r="P150" s="16">
        <f t="shared" si="99"/>
        <v>230.57999999999998</v>
      </c>
      <c r="Q150" s="16" t="str">
        <f t="shared" ref="Q150:Q181" si="140">IFERROR(J150/E150*100,"-")</f>
        <v>-</v>
      </c>
      <c r="R150" s="16">
        <f t="shared" si="100"/>
        <v>0</v>
      </c>
      <c r="S150" s="16" t="str">
        <f t="shared" ref="S150:S181" si="141">IFERROR(K150/F150*100,"-")</f>
        <v>-</v>
      </c>
      <c r="T150" s="16">
        <f t="shared" si="101"/>
        <v>0</v>
      </c>
      <c r="U150" s="213" t="s">
        <v>716</v>
      </c>
    </row>
    <row r="151" spans="1:21" ht="30" outlineLevel="3">
      <c r="A151" s="157"/>
      <c r="B151" s="98" t="s">
        <v>112</v>
      </c>
      <c r="C151" s="16">
        <f t="shared" si="95"/>
        <v>332.7</v>
      </c>
      <c r="D151" s="16">
        <v>332.7</v>
      </c>
      <c r="E151" s="16">
        <v>0</v>
      </c>
      <c r="F151" s="16">
        <v>0</v>
      </c>
      <c r="G151" s="16">
        <v>0</v>
      </c>
      <c r="H151" s="16">
        <f t="shared" si="97"/>
        <v>0</v>
      </c>
      <c r="I151" s="16">
        <v>0</v>
      </c>
      <c r="J151" s="16">
        <v>0</v>
      </c>
      <c r="K151" s="16">
        <v>0</v>
      </c>
      <c r="L151" s="16">
        <v>0</v>
      </c>
      <c r="M151" s="16">
        <f t="shared" si="138"/>
        <v>0</v>
      </c>
      <c r="N151" s="16">
        <f t="shared" si="98"/>
        <v>332.7</v>
      </c>
      <c r="O151" s="16">
        <f t="shared" si="139"/>
        <v>0</v>
      </c>
      <c r="P151" s="16">
        <f t="shared" si="99"/>
        <v>332.7</v>
      </c>
      <c r="Q151" s="16" t="str">
        <f t="shared" si="140"/>
        <v>-</v>
      </c>
      <c r="R151" s="16">
        <f t="shared" si="100"/>
        <v>0</v>
      </c>
      <c r="S151" s="16" t="str">
        <f t="shared" si="141"/>
        <v>-</v>
      </c>
      <c r="T151" s="16">
        <f t="shared" si="101"/>
        <v>0</v>
      </c>
      <c r="U151" s="213" t="s">
        <v>717</v>
      </c>
    </row>
    <row r="152" spans="1:21" s="39" customFormat="1" ht="27">
      <c r="A152" s="26">
        <v>8</v>
      </c>
      <c r="B152" s="293" t="s">
        <v>121</v>
      </c>
      <c r="C152" s="7">
        <f t="shared" si="95"/>
        <v>37749.300000000003</v>
      </c>
      <c r="D152" s="7">
        <f>D153+D157+D158+D159+D160+D161+D166+D171</f>
        <v>1500</v>
      </c>
      <c r="E152" s="7">
        <f>E153+E157+E158+E159+E160+E161+E166+E171</f>
        <v>36249.300000000003</v>
      </c>
      <c r="F152" s="7">
        <f>F153+F157+F158+F159+F160+F161+F166+F171</f>
        <v>0</v>
      </c>
      <c r="G152" s="7">
        <f>G153+G157+G158+G159+G160+G161+G166+G171</f>
        <v>0</v>
      </c>
      <c r="H152" s="7">
        <f t="shared" si="97"/>
        <v>11501.304</v>
      </c>
      <c r="I152" s="7">
        <f>I153+I157+I158+I159+I160+I161+I166+I171</f>
        <v>0</v>
      </c>
      <c r="J152" s="7">
        <f>J153+J157+J158+J159+J160+J161+J166+J171</f>
        <v>11501.304</v>
      </c>
      <c r="K152" s="7">
        <f>K153+K157+K158+K159+K160+K161+K166+K171</f>
        <v>0</v>
      </c>
      <c r="L152" s="7">
        <f>L153+L157+L158+L159+L160+L161+L166+L171</f>
        <v>0</v>
      </c>
      <c r="M152" s="7">
        <f t="shared" si="138"/>
        <v>30.46759542561054</v>
      </c>
      <c r="N152" s="7">
        <f t="shared" si="98"/>
        <v>26247.996000000003</v>
      </c>
      <c r="O152" s="7">
        <f t="shared" si="139"/>
        <v>0</v>
      </c>
      <c r="P152" s="7">
        <f t="shared" si="99"/>
        <v>1500</v>
      </c>
      <c r="Q152" s="7">
        <f t="shared" si="140"/>
        <v>31.728347857751732</v>
      </c>
      <c r="R152" s="7">
        <f t="shared" si="100"/>
        <v>24747.996000000003</v>
      </c>
      <c r="S152" s="7" t="str">
        <f t="shared" si="141"/>
        <v>-</v>
      </c>
      <c r="T152" s="7">
        <f t="shared" si="101"/>
        <v>0</v>
      </c>
      <c r="U152" s="212"/>
    </row>
    <row r="153" spans="1:21" s="18" customFormat="1" ht="30" outlineLevel="2">
      <c r="A153" s="185"/>
      <c r="B153" s="93" t="s">
        <v>114</v>
      </c>
      <c r="C153" s="16">
        <f>SUM(D153:F153)</f>
        <v>31539</v>
      </c>
      <c r="D153" s="128">
        <f>D154+D156+D155</f>
        <v>0</v>
      </c>
      <c r="E153" s="128">
        <f t="shared" ref="E153:G153" si="142">E154+E156+E155</f>
        <v>31539</v>
      </c>
      <c r="F153" s="128">
        <f t="shared" si="142"/>
        <v>0</v>
      </c>
      <c r="G153" s="128">
        <f t="shared" si="142"/>
        <v>0</v>
      </c>
      <c r="H153" s="128">
        <f>H154+H156</f>
        <v>10378.786</v>
      </c>
      <c r="I153" s="128">
        <f>I154+I156+I155</f>
        <v>0</v>
      </c>
      <c r="J153" s="128">
        <f>J154+J156+J155</f>
        <v>10378.786</v>
      </c>
      <c r="K153" s="128">
        <f t="shared" ref="K153:L153" si="143">K154+K156+K155</f>
        <v>0</v>
      </c>
      <c r="L153" s="128">
        <f t="shared" si="143"/>
        <v>0</v>
      </c>
      <c r="M153" s="16">
        <f t="shared" si="138"/>
        <v>32.907784013443674</v>
      </c>
      <c r="N153" s="16">
        <f t="shared" si="98"/>
        <v>21160.214</v>
      </c>
      <c r="O153" s="16" t="str">
        <f t="shared" si="139"/>
        <v>-</v>
      </c>
      <c r="P153" s="16">
        <f t="shared" si="99"/>
        <v>0</v>
      </c>
      <c r="Q153" s="16">
        <f t="shared" si="140"/>
        <v>32.907784013443674</v>
      </c>
      <c r="R153" s="16">
        <f t="shared" si="100"/>
        <v>21160.214</v>
      </c>
      <c r="S153" s="16" t="str">
        <f t="shared" si="141"/>
        <v>-</v>
      </c>
      <c r="T153" s="16">
        <f t="shared" si="101"/>
        <v>0</v>
      </c>
      <c r="U153" s="213" t="s">
        <v>670</v>
      </c>
    </row>
    <row r="154" spans="1:21" s="18" customFormat="1" ht="54" customHeight="1" outlineLevel="3">
      <c r="A154" s="186"/>
      <c r="B154" s="95" t="s">
        <v>115</v>
      </c>
      <c r="C154" s="16">
        <f t="shared" si="95"/>
        <v>25489</v>
      </c>
      <c r="D154" s="16">
        <v>0</v>
      </c>
      <c r="E154" s="16">
        <v>25489</v>
      </c>
      <c r="F154" s="16">
        <v>0</v>
      </c>
      <c r="G154" s="16">
        <v>0</v>
      </c>
      <c r="H154" s="16">
        <f>SUM(I154:K154)</f>
        <v>10378.786</v>
      </c>
      <c r="I154" s="16">
        <v>0</v>
      </c>
      <c r="J154" s="16">
        <v>10378.786</v>
      </c>
      <c r="K154" s="16">
        <v>0</v>
      </c>
      <c r="L154" s="16">
        <v>0</v>
      </c>
      <c r="M154" s="16">
        <f t="shared" si="138"/>
        <v>40.718686492212328</v>
      </c>
      <c r="N154" s="16">
        <f t="shared" si="98"/>
        <v>15110.214</v>
      </c>
      <c r="O154" s="16" t="str">
        <f>IFERROR(I154/D154*100,"-")</f>
        <v>-</v>
      </c>
      <c r="P154" s="16">
        <f>D154-I154</f>
        <v>0</v>
      </c>
      <c r="Q154" s="16">
        <f>IFERROR(J154/E154*100,"-")</f>
        <v>40.718686492212328</v>
      </c>
      <c r="R154" s="16">
        <f>E154-J154</f>
        <v>15110.214</v>
      </c>
      <c r="S154" s="16" t="str">
        <f t="shared" si="141"/>
        <v>-</v>
      </c>
      <c r="T154" s="16">
        <f t="shared" si="101"/>
        <v>0</v>
      </c>
      <c r="U154" s="213"/>
    </row>
    <row r="155" spans="1:21" s="18" customFormat="1" ht="39.75" customHeight="1" outlineLevel="3">
      <c r="A155" s="186"/>
      <c r="B155" s="95" t="s">
        <v>669</v>
      </c>
      <c r="C155" s="16">
        <f t="shared" ref="C155" si="144">SUM(D155:F155)</f>
        <v>4000</v>
      </c>
      <c r="D155" s="16">
        <v>0</v>
      </c>
      <c r="E155" s="16">
        <v>4000</v>
      </c>
      <c r="F155" s="16">
        <v>0</v>
      </c>
      <c r="G155" s="16">
        <v>0</v>
      </c>
      <c r="H155" s="16">
        <f>SUM(I155:K155)</f>
        <v>0</v>
      </c>
      <c r="I155" s="16">
        <v>0</v>
      </c>
      <c r="J155" s="16">
        <v>0</v>
      </c>
      <c r="K155" s="16">
        <v>0</v>
      </c>
      <c r="L155" s="16">
        <v>0</v>
      </c>
      <c r="M155" s="16">
        <f t="shared" si="138"/>
        <v>0</v>
      </c>
      <c r="N155" s="16">
        <f t="shared" ref="N155" si="145">C155-H155</f>
        <v>4000</v>
      </c>
      <c r="O155" s="16" t="str">
        <f>IFERROR(I155/D155*100,"-")</f>
        <v>-</v>
      </c>
      <c r="P155" s="16">
        <f>D155-I155</f>
        <v>0</v>
      </c>
      <c r="Q155" s="16">
        <f>IFERROR(J155/E155*100,"-")</f>
        <v>0</v>
      </c>
      <c r="R155" s="16">
        <f>E155-J155</f>
        <v>4000</v>
      </c>
      <c r="S155" s="16" t="str">
        <f t="shared" si="141"/>
        <v>-</v>
      </c>
      <c r="T155" s="16">
        <f t="shared" ref="T155" si="146">F155-K155</f>
        <v>0</v>
      </c>
      <c r="U155" s="213"/>
    </row>
    <row r="156" spans="1:21" s="18" customFormat="1" ht="53.25" customHeight="1" outlineLevel="3">
      <c r="A156" s="186"/>
      <c r="B156" s="95" t="s">
        <v>668</v>
      </c>
      <c r="C156" s="16">
        <f t="shared" ref="C156:C204" si="147">SUM(D156:F156)</f>
        <v>2050</v>
      </c>
      <c r="D156" s="16">
        <v>0</v>
      </c>
      <c r="E156" s="16">
        <v>2050</v>
      </c>
      <c r="F156" s="16">
        <v>0</v>
      </c>
      <c r="G156" s="16">
        <v>0</v>
      </c>
      <c r="H156" s="16">
        <f>SUM(I156:K156)</f>
        <v>0</v>
      </c>
      <c r="I156" s="16">
        <v>0</v>
      </c>
      <c r="J156" s="16">
        <v>0</v>
      </c>
      <c r="K156" s="16">
        <v>0</v>
      </c>
      <c r="L156" s="16">
        <v>0</v>
      </c>
      <c r="M156" s="16">
        <f t="shared" ref="M156" si="148">IFERROR(H156/C156*100,"-")</f>
        <v>0</v>
      </c>
      <c r="N156" s="16">
        <f t="shared" si="98"/>
        <v>2050</v>
      </c>
      <c r="O156" s="16" t="str">
        <f>IFERROR(I156/D156*100,"-")</f>
        <v>-</v>
      </c>
      <c r="P156" s="16">
        <f>D156-I156</f>
        <v>0</v>
      </c>
      <c r="Q156" s="16">
        <f>IFERROR(J156/E156*100,"-")</f>
        <v>0</v>
      </c>
      <c r="R156" s="16">
        <f>E156-J156</f>
        <v>2050</v>
      </c>
      <c r="S156" s="16" t="str">
        <f t="shared" ref="S156" si="149">IFERROR(K156/F156*100,"-")</f>
        <v>-</v>
      </c>
      <c r="T156" s="16">
        <f t="shared" si="101"/>
        <v>0</v>
      </c>
      <c r="U156" s="213"/>
    </row>
    <row r="157" spans="1:21" s="18" customFormat="1" ht="27" outlineLevel="2">
      <c r="A157" s="187"/>
      <c r="B157" s="93" t="s">
        <v>122</v>
      </c>
      <c r="C157" s="16">
        <f t="shared" si="147"/>
        <v>1443</v>
      </c>
      <c r="D157" s="16">
        <v>0</v>
      </c>
      <c r="E157" s="16">
        <v>1443</v>
      </c>
      <c r="F157" s="16">
        <v>0</v>
      </c>
      <c r="G157" s="16">
        <v>0</v>
      </c>
      <c r="H157" s="16">
        <f>SUM(I157:K157)</f>
        <v>99.5</v>
      </c>
      <c r="I157" s="16">
        <v>0</v>
      </c>
      <c r="J157" s="16">
        <v>99.5</v>
      </c>
      <c r="K157" s="16">
        <v>0</v>
      </c>
      <c r="L157" s="16">
        <v>0</v>
      </c>
      <c r="M157" s="16">
        <f>IFERROR(H157/C157*100,"-")</f>
        <v>6.8953568953568949</v>
      </c>
      <c r="N157" s="16">
        <f t="shared" si="98"/>
        <v>1343.5</v>
      </c>
      <c r="O157" s="16" t="str">
        <f>IFERROR(I157/D157*100,"-")</f>
        <v>-</v>
      </c>
      <c r="P157" s="16">
        <f>D157-I157</f>
        <v>0</v>
      </c>
      <c r="Q157" s="16">
        <f>IFERROR(J157/E157*100,"-")</f>
        <v>6.8953568953568949</v>
      </c>
      <c r="R157" s="16">
        <f>E157-J157</f>
        <v>1343.5</v>
      </c>
      <c r="S157" s="16" t="str">
        <f t="shared" si="141"/>
        <v>-</v>
      </c>
      <c r="T157" s="16">
        <f t="shared" si="101"/>
        <v>0</v>
      </c>
      <c r="U157" s="213" t="s">
        <v>671</v>
      </c>
    </row>
    <row r="158" spans="1:21" s="18" customFormat="1" ht="30" outlineLevel="2">
      <c r="A158" s="187"/>
      <c r="B158" s="93" t="s">
        <v>123</v>
      </c>
      <c r="C158" s="16">
        <f t="shared" si="147"/>
        <v>3020</v>
      </c>
      <c r="D158" s="16">
        <v>0</v>
      </c>
      <c r="E158" s="16">
        <v>3020</v>
      </c>
      <c r="F158" s="16">
        <v>0</v>
      </c>
      <c r="G158" s="16">
        <v>0</v>
      </c>
      <c r="H158" s="16">
        <f>SUM(I158:K158)</f>
        <v>840.18399999999997</v>
      </c>
      <c r="I158" s="16">
        <v>0</v>
      </c>
      <c r="J158" s="16">
        <v>840.18399999999997</v>
      </c>
      <c r="K158" s="16">
        <v>0</v>
      </c>
      <c r="L158" s="16">
        <v>0</v>
      </c>
      <c r="M158" s="16">
        <f>IFERROR(H158/C158*100,"-")</f>
        <v>27.820662251655627</v>
      </c>
      <c r="N158" s="16">
        <f t="shared" si="98"/>
        <v>2179.8159999999998</v>
      </c>
      <c r="O158" s="16" t="str">
        <f>IFERROR(I158/D158*100,"-")</f>
        <v>-</v>
      </c>
      <c r="P158" s="16">
        <f>D158-I158</f>
        <v>0</v>
      </c>
      <c r="Q158" s="16">
        <f>IFERROR(J158/E158*100,"-")</f>
        <v>27.820662251655627</v>
      </c>
      <c r="R158" s="16">
        <f>E158-J158</f>
        <v>2179.8159999999998</v>
      </c>
      <c r="S158" s="16" t="str">
        <f t="shared" si="141"/>
        <v>-</v>
      </c>
      <c r="T158" s="16">
        <f t="shared" si="101"/>
        <v>0</v>
      </c>
      <c r="U158" s="213" t="s">
        <v>672</v>
      </c>
    </row>
    <row r="159" spans="1:21" s="18" customFormat="1" ht="57" customHeight="1" outlineLevel="2">
      <c r="A159" s="186"/>
      <c r="B159" s="93" t="s">
        <v>116</v>
      </c>
      <c r="C159" s="16">
        <f t="shared" si="147"/>
        <v>310.3</v>
      </c>
      <c r="D159" s="16">
        <v>100</v>
      </c>
      <c r="E159" s="16">
        <v>210.3</v>
      </c>
      <c r="F159" s="16">
        <v>0</v>
      </c>
      <c r="G159" s="16">
        <v>0</v>
      </c>
      <c r="H159" s="16">
        <f t="shared" ref="H159:H204" si="150">SUM(I159:K159)</f>
        <v>182.834</v>
      </c>
      <c r="I159" s="16">
        <v>0</v>
      </c>
      <c r="J159" s="16">
        <v>182.834</v>
      </c>
      <c r="K159" s="16">
        <v>0</v>
      </c>
      <c r="L159" s="16">
        <v>0</v>
      </c>
      <c r="M159" s="16">
        <f>IFERROR(H159/C159*100,"-")</f>
        <v>58.921688688366089</v>
      </c>
      <c r="N159" s="16">
        <f t="shared" ref="N159:N207" si="151">C159-H159</f>
        <v>127.46600000000001</v>
      </c>
      <c r="O159" s="16">
        <f t="shared" si="139"/>
        <v>0</v>
      </c>
      <c r="P159" s="16">
        <f t="shared" ref="P159:P207" si="152">D159-I159</f>
        <v>100</v>
      </c>
      <c r="Q159" s="16">
        <f t="shared" si="140"/>
        <v>86.9396100808369</v>
      </c>
      <c r="R159" s="16">
        <f t="shared" ref="R159:R207" si="153">E159-J159</f>
        <v>27.466000000000008</v>
      </c>
      <c r="S159" s="16" t="str">
        <f t="shared" si="141"/>
        <v>-</v>
      </c>
      <c r="T159" s="16">
        <f t="shared" ref="T159:T207" si="154">F159-K159</f>
        <v>0</v>
      </c>
      <c r="U159" s="213" t="s">
        <v>673</v>
      </c>
    </row>
    <row r="160" spans="1:21" s="18" customFormat="1" outlineLevel="2">
      <c r="A160" s="186"/>
      <c r="B160" s="93" t="s">
        <v>299</v>
      </c>
      <c r="C160" s="16">
        <f t="shared" si="147"/>
        <v>0</v>
      </c>
      <c r="D160" s="16">
        <f t="shared" ref="D160" si="155">SUM(E160:H160)</f>
        <v>0</v>
      </c>
      <c r="E160" s="16">
        <f t="shared" ref="E160" si="156">SUM(F160:I160)</f>
        <v>0</v>
      </c>
      <c r="F160" s="16">
        <f t="shared" ref="F160" si="157">SUM(G160:J160)</f>
        <v>0</v>
      </c>
      <c r="G160" s="16">
        <f t="shared" ref="G160" si="158">SUM(H160:K160)</f>
        <v>0</v>
      </c>
      <c r="H160" s="16">
        <f t="shared" si="150"/>
        <v>0</v>
      </c>
      <c r="I160" s="16">
        <v>0</v>
      </c>
      <c r="J160" s="16">
        <v>0</v>
      </c>
      <c r="K160" s="16">
        <v>0</v>
      </c>
      <c r="L160" s="16">
        <v>0</v>
      </c>
      <c r="M160" s="16"/>
      <c r="N160" s="16">
        <f t="shared" si="151"/>
        <v>0</v>
      </c>
      <c r="O160" s="16"/>
      <c r="P160" s="16">
        <f t="shared" si="152"/>
        <v>0</v>
      </c>
      <c r="Q160" s="16" t="str">
        <f t="shared" si="140"/>
        <v>-</v>
      </c>
      <c r="R160" s="16">
        <f t="shared" si="153"/>
        <v>0</v>
      </c>
      <c r="S160" s="16"/>
      <c r="T160" s="16">
        <f t="shared" si="154"/>
        <v>0</v>
      </c>
      <c r="U160" s="213"/>
    </row>
    <row r="161" spans="1:21" s="18" customFormat="1" ht="27" outlineLevel="2" collapsed="1">
      <c r="A161" s="187"/>
      <c r="B161" s="93" t="s">
        <v>287</v>
      </c>
      <c r="C161" s="16">
        <f t="shared" si="147"/>
        <v>37</v>
      </c>
      <c r="D161" s="128">
        <f t="shared" ref="D161:F161" si="159">SUM(D162:D165)</f>
        <v>0</v>
      </c>
      <c r="E161" s="128">
        <f t="shared" si="159"/>
        <v>37</v>
      </c>
      <c r="F161" s="128">
        <f t="shared" si="159"/>
        <v>0</v>
      </c>
      <c r="G161" s="128">
        <f t="shared" ref="G161" si="160">SUM(G162:G165)</f>
        <v>0</v>
      </c>
      <c r="H161" s="16">
        <f t="shared" si="150"/>
        <v>0</v>
      </c>
      <c r="I161" s="16">
        <v>0</v>
      </c>
      <c r="J161" s="16">
        <v>0</v>
      </c>
      <c r="K161" s="16">
        <v>0</v>
      </c>
      <c r="L161" s="16">
        <v>0</v>
      </c>
      <c r="M161" s="16">
        <f t="shared" ref="M161:M181" si="161">IFERROR(H161/C161*100,"-")</f>
        <v>0</v>
      </c>
      <c r="N161" s="16">
        <f t="shared" si="151"/>
        <v>37</v>
      </c>
      <c r="O161" s="16" t="str">
        <f t="shared" si="139"/>
        <v>-</v>
      </c>
      <c r="P161" s="16">
        <f t="shared" si="152"/>
        <v>0</v>
      </c>
      <c r="Q161" s="16">
        <f t="shared" si="140"/>
        <v>0</v>
      </c>
      <c r="R161" s="16">
        <f t="shared" si="153"/>
        <v>37</v>
      </c>
      <c r="S161" s="16" t="str">
        <f t="shared" si="141"/>
        <v>-</v>
      </c>
      <c r="T161" s="16">
        <f t="shared" si="154"/>
        <v>0</v>
      </c>
      <c r="U161" s="213" t="s">
        <v>674</v>
      </c>
    </row>
    <row r="162" spans="1:21" s="18" customFormat="1" ht="131.25" hidden="1" customHeight="1" outlineLevel="3">
      <c r="A162" s="186"/>
      <c r="B162" s="96" t="s">
        <v>117</v>
      </c>
      <c r="C162" s="16">
        <f t="shared" si="147"/>
        <v>20</v>
      </c>
      <c r="D162" s="16">
        <v>0</v>
      </c>
      <c r="E162" s="16">
        <v>20</v>
      </c>
      <c r="F162" s="16">
        <v>0</v>
      </c>
      <c r="G162" s="16">
        <v>0</v>
      </c>
      <c r="H162" s="16">
        <f t="shared" si="150"/>
        <v>0</v>
      </c>
      <c r="I162" s="16">
        <v>0</v>
      </c>
      <c r="J162" s="16">
        <v>0</v>
      </c>
      <c r="K162" s="16">
        <v>0</v>
      </c>
      <c r="L162" s="16">
        <v>0</v>
      </c>
      <c r="M162" s="16">
        <f t="shared" si="161"/>
        <v>0</v>
      </c>
      <c r="N162" s="16">
        <f t="shared" si="151"/>
        <v>20</v>
      </c>
      <c r="O162" s="16" t="str">
        <f t="shared" si="139"/>
        <v>-</v>
      </c>
      <c r="P162" s="16">
        <f t="shared" si="152"/>
        <v>0</v>
      </c>
      <c r="Q162" s="16">
        <f t="shared" si="140"/>
        <v>0</v>
      </c>
      <c r="R162" s="16">
        <f t="shared" si="153"/>
        <v>20</v>
      </c>
      <c r="S162" s="16" t="str">
        <f t="shared" si="141"/>
        <v>-</v>
      </c>
      <c r="T162" s="16">
        <f t="shared" si="154"/>
        <v>0</v>
      </c>
      <c r="U162" s="213"/>
    </row>
    <row r="163" spans="1:21" s="18" customFormat="1" ht="49.5" hidden="1" customHeight="1" outlineLevel="3">
      <c r="A163" s="186"/>
      <c r="B163" s="96" t="s">
        <v>118</v>
      </c>
      <c r="C163" s="16">
        <f t="shared" si="147"/>
        <v>17</v>
      </c>
      <c r="D163" s="16">
        <v>0</v>
      </c>
      <c r="E163" s="16">
        <v>17</v>
      </c>
      <c r="F163" s="16">
        <v>0</v>
      </c>
      <c r="G163" s="16">
        <v>0</v>
      </c>
      <c r="H163" s="16">
        <f t="shared" si="150"/>
        <v>0</v>
      </c>
      <c r="I163" s="16">
        <v>0</v>
      </c>
      <c r="J163" s="16">
        <v>0</v>
      </c>
      <c r="K163" s="16">
        <v>0</v>
      </c>
      <c r="L163" s="16">
        <v>0</v>
      </c>
      <c r="M163" s="16">
        <f t="shared" si="161"/>
        <v>0</v>
      </c>
      <c r="N163" s="16">
        <f t="shared" si="151"/>
        <v>17</v>
      </c>
      <c r="O163" s="16" t="str">
        <f t="shared" si="139"/>
        <v>-</v>
      </c>
      <c r="P163" s="16">
        <f t="shared" si="152"/>
        <v>0</v>
      </c>
      <c r="Q163" s="16">
        <f t="shared" si="140"/>
        <v>0</v>
      </c>
      <c r="R163" s="16">
        <f t="shared" si="153"/>
        <v>17</v>
      </c>
      <c r="S163" s="16" t="str">
        <f t="shared" si="141"/>
        <v>-</v>
      </c>
      <c r="T163" s="16">
        <f t="shared" si="154"/>
        <v>0</v>
      </c>
      <c r="U163" s="213"/>
    </row>
    <row r="164" spans="1:21" s="18" customFormat="1" ht="114.75" hidden="1" customHeight="1" outlineLevel="3">
      <c r="A164" s="186"/>
      <c r="B164" s="96" t="s">
        <v>119</v>
      </c>
      <c r="C164" s="16">
        <f t="shared" si="147"/>
        <v>0</v>
      </c>
      <c r="D164" s="16">
        <v>0</v>
      </c>
      <c r="E164" s="16">
        <v>0</v>
      </c>
      <c r="F164" s="16">
        <v>0</v>
      </c>
      <c r="G164" s="16">
        <v>0</v>
      </c>
      <c r="H164" s="16">
        <f t="shared" si="150"/>
        <v>0</v>
      </c>
      <c r="I164" s="16">
        <v>0</v>
      </c>
      <c r="J164" s="16">
        <v>0</v>
      </c>
      <c r="K164" s="16">
        <v>0</v>
      </c>
      <c r="L164" s="16">
        <v>0</v>
      </c>
      <c r="M164" s="16" t="str">
        <f t="shared" si="161"/>
        <v>-</v>
      </c>
      <c r="N164" s="16">
        <f t="shared" si="151"/>
        <v>0</v>
      </c>
      <c r="O164" s="16" t="str">
        <f t="shared" si="139"/>
        <v>-</v>
      </c>
      <c r="P164" s="16">
        <f t="shared" si="152"/>
        <v>0</v>
      </c>
      <c r="Q164" s="16" t="str">
        <f t="shared" si="140"/>
        <v>-</v>
      </c>
      <c r="R164" s="16">
        <f t="shared" si="153"/>
        <v>0</v>
      </c>
      <c r="S164" s="16" t="str">
        <f t="shared" si="141"/>
        <v>-</v>
      </c>
      <c r="T164" s="16">
        <f t="shared" si="154"/>
        <v>0</v>
      </c>
      <c r="U164" s="213"/>
    </row>
    <row r="165" spans="1:21" s="18" customFormat="1" ht="80.25" hidden="1" customHeight="1" outlineLevel="3">
      <c r="A165" s="186"/>
      <c r="B165" s="96" t="s">
        <v>120</v>
      </c>
      <c r="C165" s="16">
        <f t="shared" si="147"/>
        <v>0</v>
      </c>
      <c r="D165" s="16">
        <v>0</v>
      </c>
      <c r="E165" s="16">
        <v>0</v>
      </c>
      <c r="F165" s="16">
        <v>0</v>
      </c>
      <c r="G165" s="16">
        <v>0</v>
      </c>
      <c r="H165" s="16">
        <f t="shared" si="150"/>
        <v>0</v>
      </c>
      <c r="I165" s="16">
        <v>0</v>
      </c>
      <c r="J165" s="16">
        <v>0</v>
      </c>
      <c r="K165" s="16">
        <v>0</v>
      </c>
      <c r="L165" s="16">
        <v>0</v>
      </c>
      <c r="M165" s="16" t="str">
        <f t="shared" si="161"/>
        <v>-</v>
      </c>
      <c r="N165" s="16">
        <f t="shared" si="151"/>
        <v>0</v>
      </c>
      <c r="O165" s="16" t="str">
        <f t="shared" si="139"/>
        <v>-</v>
      </c>
      <c r="P165" s="16">
        <f t="shared" si="152"/>
        <v>0</v>
      </c>
      <c r="Q165" s="16" t="str">
        <f t="shared" si="140"/>
        <v>-</v>
      </c>
      <c r="R165" s="16">
        <f t="shared" si="153"/>
        <v>0</v>
      </c>
      <c r="S165" s="16" t="str">
        <f t="shared" si="141"/>
        <v>-</v>
      </c>
      <c r="T165" s="16">
        <f t="shared" si="154"/>
        <v>0</v>
      </c>
      <c r="U165" s="213"/>
    </row>
    <row r="166" spans="1:21" s="18" customFormat="1" ht="63.75" customHeight="1" outlineLevel="2" collapsed="1">
      <c r="A166" s="186"/>
      <c r="B166" s="98" t="s">
        <v>288</v>
      </c>
      <c r="C166" s="16">
        <f t="shared" si="147"/>
        <v>1400</v>
      </c>
      <c r="D166" s="16">
        <f t="shared" ref="D166:F166" si="162">SUM(D167:D170)</f>
        <v>1400</v>
      </c>
      <c r="E166" s="16">
        <f t="shared" si="162"/>
        <v>0</v>
      </c>
      <c r="F166" s="16">
        <f t="shared" si="162"/>
        <v>0</v>
      </c>
      <c r="G166" s="16">
        <f t="shared" ref="G166" si="163">SUM(G167:G170)</f>
        <v>0</v>
      </c>
      <c r="H166" s="16">
        <f t="shared" si="150"/>
        <v>0</v>
      </c>
      <c r="I166" s="16">
        <v>0</v>
      </c>
      <c r="J166" s="16">
        <v>0</v>
      </c>
      <c r="K166" s="16">
        <v>0</v>
      </c>
      <c r="L166" s="16">
        <v>0</v>
      </c>
      <c r="M166" s="16">
        <f t="shared" si="161"/>
        <v>0</v>
      </c>
      <c r="N166" s="16">
        <f t="shared" si="151"/>
        <v>1400</v>
      </c>
      <c r="O166" s="16">
        <f>IFERROR(I166/D166*100,"-")</f>
        <v>0</v>
      </c>
      <c r="P166" s="16">
        <f t="shared" si="152"/>
        <v>1400</v>
      </c>
      <c r="Q166" s="16" t="str">
        <f>IFERROR(J166/E166*100,"-")</f>
        <v>-</v>
      </c>
      <c r="R166" s="16">
        <f t="shared" si="153"/>
        <v>0</v>
      </c>
      <c r="S166" s="16" t="str">
        <f>IFERROR(K166/F166*100,"-")</f>
        <v>-</v>
      </c>
      <c r="T166" s="16">
        <f t="shared" si="154"/>
        <v>0</v>
      </c>
      <c r="U166" s="213"/>
    </row>
    <row r="167" spans="1:21" s="18" customFormat="1" ht="78.75" hidden="1" customHeight="1" outlineLevel="3">
      <c r="A167" s="186"/>
      <c r="B167" s="97" t="s">
        <v>124</v>
      </c>
      <c r="C167" s="16">
        <f t="shared" si="147"/>
        <v>500</v>
      </c>
      <c r="D167" s="16">
        <v>500</v>
      </c>
      <c r="E167" s="16">
        <v>0</v>
      </c>
      <c r="F167" s="16">
        <v>0</v>
      </c>
      <c r="G167" s="16">
        <v>0</v>
      </c>
      <c r="H167" s="16">
        <f t="shared" si="150"/>
        <v>0</v>
      </c>
      <c r="I167" s="16">
        <v>0</v>
      </c>
      <c r="J167" s="16">
        <v>0</v>
      </c>
      <c r="K167" s="16">
        <v>0</v>
      </c>
      <c r="L167" s="16">
        <v>0</v>
      </c>
      <c r="M167" s="16">
        <f t="shared" si="161"/>
        <v>0</v>
      </c>
      <c r="N167" s="16">
        <f t="shared" si="151"/>
        <v>500</v>
      </c>
      <c r="O167" s="16">
        <f t="shared" si="139"/>
        <v>0</v>
      </c>
      <c r="P167" s="16">
        <f t="shared" si="152"/>
        <v>500</v>
      </c>
      <c r="Q167" s="16" t="str">
        <f t="shared" si="140"/>
        <v>-</v>
      </c>
      <c r="R167" s="16">
        <f t="shared" si="153"/>
        <v>0</v>
      </c>
      <c r="S167" s="16" t="str">
        <f t="shared" si="141"/>
        <v>-</v>
      </c>
      <c r="T167" s="16">
        <f t="shared" si="154"/>
        <v>0</v>
      </c>
      <c r="U167" s="213"/>
    </row>
    <row r="168" spans="1:21" s="18" customFormat="1" ht="53.25" hidden="1" customHeight="1" outlineLevel="3">
      <c r="A168" s="186"/>
      <c r="B168" s="97" t="s">
        <v>125</v>
      </c>
      <c r="C168" s="16">
        <f t="shared" si="147"/>
        <v>400</v>
      </c>
      <c r="D168" s="16">
        <v>400</v>
      </c>
      <c r="E168" s="16">
        <v>0</v>
      </c>
      <c r="F168" s="16">
        <v>0</v>
      </c>
      <c r="G168" s="16">
        <v>0</v>
      </c>
      <c r="H168" s="16">
        <f t="shared" si="150"/>
        <v>0</v>
      </c>
      <c r="I168" s="16">
        <v>0</v>
      </c>
      <c r="J168" s="16">
        <v>0</v>
      </c>
      <c r="K168" s="16">
        <v>0</v>
      </c>
      <c r="L168" s="16">
        <v>0</v>
      </c>
      <c r="M168" s="16">
        <f t="shared" si="161"/>
        <v>0</v>
      </c>
      <c r="N168" s="16">
        <f t="shared" si="151"/>
        <v>400</v>
      </c>
      <c r="O168" s="16">
        <f t="shared" si="139"/>
        <v>0</v>
      </c>
      <c r="P168" s="16">
        <f t="shared" si="152"/>
        <v>400</v>
      </c>
      <c r="Q168" s="16" t="str">
        <f t="shared" si="140"/>
        <v>-</v>
      </c>
      <c r="R168" s="16">
        <f t="shared" si="153"/>
        <v>0</v>
      </c>
      <c r="S168" s="16" t="str">
        <f t="shared" si="141"/>
        <v>-</v>
      </c>
      <c r="T168" s="16">
        <f t="shared" si="154"/>
        <v>0</v>
      </c>
      <c r="U168" s="213"/>
    </row>
    <row r="169" spans="1:21" s="18" customFormat="1" ht="54.75" hidden="1" customHeight="1" outlineLevel="3">
      <c r="A169" s="186"/>
      <c r="B169" s="97" t="s">
        <v>126</v>
      </c>
      <c r="C169" s="16">
        <f t="shared" si="147"/>
        <v>500</v>
      </c>
      <c r="D169" s="16">
        <v>500</v>
      </c>
      <c r="E169" s="16">
        <v>0</v>
      </c>
      <c r="F169" s="16">
        <v>0</v>
      </c>
      <c r="G169" s="16">
        <v>0</v>
      </c>
      <c r="H169" s="16">
        <f t="shared" si="150"/>
        <v>0</v>
      </c>
      <c r="I169" s="16">
        <v>0</v>
      </c>
      <c r="J169" s="16">
        <v>0</v>
      </c>
      <c r="K169" s="16">
        <v>0</v>
      </c>
      <c r="L169" s="16">
        <v>0</v>
      </c>
      <c r="M169" s="16">
        <f t="shared" si="161"/>
        <v>0</v>
      </c>
      <c r="N169" s="16">
        <f t="shared" si="151"/>
        <v>500</v>
      </c>
      <c r="O169" s="16">
        <f t="shared" si="139"/>
        <v>0</v>
      </c>
      <c r="P169" s="16">
        <f t="shared" si="152"/>
        <v>500</v>
      </c>
      <c r="Q169" s="16" t="str">
        <f t="shared" si="140"/>
        <v>-</v>
      </c>
      <c r="R169" s="16">
        <f t="shared" si="153"/>
        <v>0</v>
      </c>
      <c r="S169" s="16" t="str">
        <f t="shared" si="141"/>
        <v>-</v>
      </c>
      <c r="T169" s="16">
        <f t="shared" si="154"/>
        <v>0</v>
      </c>
      <c r="U169" s="213"/>
    </row>
    <row r="170" spans="1:21" s="18" customFormat="1" ht="69.75" hidden="1" customHeight="1" outlineLevel="3">
      <c r="A170" s="188"/>
      <c r="B170" s="97" t="s">
        <v>127</v>
      </c>
      <c r="C170" s="16">
        <f t="shared" si="147"/>
        <v>0</v>
      </c>
      <c r="D170" s="16">
        <v>0</v>
      </c>
      <c r="E170" s="16">
        <v>0</v>
      </c>
      <c r="F170" s="16">
        <v>0</v>
      </c>
      <c r="G170" s="16">
        <v>0</v>
      </c>
      <c r="H170" s="16">
        <f t="shared" si="150"/>
        <v>0</v>
      </c>
      <c r="I170" s="16">
        <v>0</v>
      </c>
      <c r="J170" s="16">
        <v>0</v>
      </c>
      <c r="K170" s="16">
        <v>0</v>
      </c>
      <c r="L170" s="16">
        <v>0</v>
      </c>
      <c r="M170" s="16" t="str">
        <f t="shared" si="161"/>
        <v>-</v>
      </c>
      <c r="N170" s="16">
        <f t="shared" si="151"/>
        <v>0</v>
      </c>
      <c r="O170" s="16" t="str">
        <f t="shared" si="139"/>
        <v>-</v>
      </c>
      <c r="P170" s="16">
        <f t="shared" si="152"/>
        <v>0</v>
      </c>
      <c r="Q170" s="16" t="str">
        <f t="shared" si="140"/>
        <v>-</v>
      </c>
      <c r="R170" s="16">
        <f t="shared" si="153"/>
        <v>0</v>
      </c>
      <c r="S170" s="16" t="str">
        <f t="shared" si="141"/>
        <v>-</v>
      </c>
      <c r="T170" s="16">
        <f t="shared" si="154"/>
        <v>0</v>
      </c>
      <c r="U170" s="213"/>
    </row>
    <row r="171" spans="1:21" s="18" customFormat="1" ht="71.25" customHeight="1" outlineLevel="2">
      <c r="A171" s="189"/>
      <c r="B171" s="23" t="s">
        <v>208</v>
      </c>
      <c r="C171" s="16">
        <f t="shared" si="147"/>
        <v>0</v>
      </c>
      <c r="D171" s="16">
        <v>0</v>
      </c>
      <c r="E171" s="16">
        <v>0</v>
      </c>
      <c r="F171" s="16">
        <v>0</v>
      </c>
      <c r="G171" s="16">
        <v>0</v>
      </c>
      <c r="H171" s="16">
        <f t="shared" si="150"/>
        <v>0</v>
      </c>
      <c r="I171" s="16">
        <v>0</v>
      </c>
      <c r="J171" s="16">
        <v>0</v>
      </c>
      <c r="K171" s="16">
        <v>0</v>
      </c>
      <c r="L171" s="16">
        <v>0</v>
      </c>
      <c r="M171" s="16" t="str">
        <f t="shared" si="161"/>
        <v>-</v>
      </c>
      <c r="N171" s="16">
        <f t="shared" si="151"/>
        <v>0</v>
      </c>
      <c r="O171" s="16" t="str">
        <f t="shared" si="139"/>
        <v>-</v>
      </c>
      <c r="P171" s="16">
        <f t="shared" si="152"/>
        <v>0</v>
      </c>
      <c r="Q171" s="16" t="str">
        <f t="shared" si="140"/>
        <v>-</v>
      </c>
      <c r="R171" s="16">
        <f t="shared" si="153"/>
        <v>0</v>
      </c>
      <c r="S171" s="16" t="str">
        <f t="shared" si="141"/>
        <v>-</v>
      </c>
      <c r="T171" s="16">
        <f t="shared" si="154"/>
        <v>0</v>
      </c>
      <c r="U171" s="213"/>
    </row>
    <row r="172" spans="1:21" s="39" customFormat="1" ht="59.25" customHeight="1">
      <c r="A172" s="26">
        <v>9</v>
      </c>
      <c r="B172" s="293" t="s">
        <v>128</v>
      </c>
      <c r="C172" s="7">
        <f>SUM(D172:F172)</f>
        <v>75891.97</v>
      </c>
      <c r="D172" s="7">
        <v>54865.37</v>
      </c>
      <c r="E172" s="7">
        <v>21026.6</v>
      </c>
      <c r="F172" s="7">
        <v>0</v>
      </c>
      <c r="G172" s="7">
        <v>0</v>
      </c>
      <c r="H172" s="7">
        <f>SUM(I172:K172)</f>
        <v>0</v>
      </c>
      <c r="I172" s="7">
        <v>0</v>
      </c>
      <c r="J172" s="7">
        <v>0</v>
      </c>
      <c r="K172" s="7">
        <v>0</v>
      </c>
      <c r="L172" s="156">
        <v>0</v>
      </c>
      <c r="M172" s="7">
        <f t="shared" si="161"/>
        <v>0</v>
      </c>
      <c r="N172" s="7">
        <f t="shared" si="151"/>
        <v>75891.97</v>
      </c>
      <c r="O172" s="7">
        <f t="shared" si="139"/>
        <v>0</v>
      </c>
      <c r="P172" s="7">
        <f t="shared" si="152"/>
        <v>54865.37</v>
      </c>
      <c r="Q172" s="7">
        <f t="shared" si="140"/>
        <v>0</v>
      </c>
      <c r="R172" s="7">
        <f t="shared" si="153"/>
        <v>21026.6</v>
      </c>
      <c r="S172" s="7" t="str">
        <f t="shared" si="141"/>
        <v>-</v>
      </c>
      <c r="T172" s="7">
        <f t="shared" si="154"/>
        <v>0</v>
      </c>
      <c r="U172" s="229" t="s">
        <v>372</v>
      </c>
    </row>
    <row r="173" spans="1:21" s="39" customFormat="1" ht="62.25" customHeight="1" collapsed="1">
      <c r="A173" s="26">
        <v>10</v>
      </c>
      <c r="B173" s="27" t="s">
        <v>341</v>
      </c>
      <c r="C173" s="7">
        <f t="shared" si="147"/>
        <v>2785</v>
      </c>
      <c r="D173" s="7">
        <f>SUM(D174:D179)</f>
        <v>100</v>
      </c>
      <c r="E173" s="7">
        <f>SUM(E174:E179)</f>
        <v>2685</v>
      </c>
      <c r="F173" s="7">
        <f>SUM(F174:F179)</f>
        <v>0</v>
      </c>
      <c r="G173" s="7">
        <f>SUM(G174:G179)</f>
        <v>0</v>
      </c>
      <c r="H173" s="7">
        <f t="shared" si="150"/>
        <v>2311.2600000000002</v>
      </c>
      <c r="I173" s="7">
        <f>SUM(I174:I179)</f>
        <v>50</v>
      </c>
      <c r="J173" s="7">
        <f>SUM(J174:J179)</f>
        <v>2261.2600000000002</v>
      </c>
      <c r="K173" s="7">
        <f>SUM(K174:K179)</f>
        <v>0</v>
      </c>
      <c r="L173" s="7">
        <f>SUM(L174:L179)</f>
        <v>0</v>
      </c>
      <c r="M173" s="7">
        <f t="shared" si="161"/>
        <v>82.989587073608632</v>
      </c>
      <c r="N173" s="7">
        <f t="shared" si="151"/>
        <v>473.73999999999978</v>
      </c>
      <c r="O173" s="7">
        <f t="shared" si="139"/>
        <v>50</v>
      </c>
      <c r="P173" s="7">
        <f t="shared" si="152"/>
        <v>50</v>
      </c>
      <c r="Q173" s="7">
        <f t="shared" si="140"/>
        <v>84.218249534450663</v>
      </c>
      <c r="R173" s="7">
        <f t="shared" si="153"/>
        <v>423.73999999999978</v>
      </c>
      <c r="S173" s="7" t="str">
        <f t="shared" si="141"/>
        <v>-</v>
      </c>
      <c r="T173" s="7">
        <f t="shared" si="154"/>
        <v>0</v>
      </c>
      <c r="U173" s="268" t="s">
        <v>652</v>
      </c>
    </row>
    <row r="174" spans="1:21" s="18" customFormat="1" ht="182.25" hidden="1" customHeight="1" outlineLevel="2">
      <c r="A174" s="189"/>
      <c r="B174" s="93" t="s">
        <v>129</v>
      </c>
      <c r="C174" s="94">
        <f t="shared" si="147"/>
        <v>1975</v>
      </c>
      <c r="D174" s="94">
        <v>0</v>
      </c>
      <c r="E174" s="94">
        <v>1975</v>
      </c>
      <c r="F174" s="94">
        <v>0</v>
      </c>
      <c r="G174" s="94">
        <v>0</v>
      </c>
      <c r="H174" s="94">
        <f t="shared" si="150"/>
        <v>1561.26</v>
      </c>
      <c r="I174" s="94">
        <v>0</v>
      </c>
      <c r="J174" s="94">
        <v>1561.26</v>
      </c>
      <c r="K174" s="94">
        <v>0</v>
      </c>
      <c r="L174" s="94">
        <v>0</v>
      </c>
      <c r="M174" s="16">
        <f t="shared" si="161"/>
        <v>79.05113924050633</v>
      </c>
      <c r="N174" s="16">
        <f t="shared" si="151"/>
        <v>413.74</v>
      </c>
      <c r="O174" s="16" t="str">
        <f t="shared" si="139"/>
        <v>-</v>
      </c>
      <c r="P174" s="16">
        <f t="shared" si="152"/>
        <v>0</v>
      </c>
      <c r="Q174" s="16">
        <f t="shared" si="140"/>
        <v>79.05113924050633</v>
      </c>
      <c r="R174" s="16">
        <f t="shared" si="153"/>
        <v>413.74</v>
      </c>
      <c r="S174" s="16" t="str">
        <f t="shared" si="141"/>
        <v>-</v>
      </c>
      <c r="T174" s="16">
        <f t="shared" si="154"/>
        <v>0</v>
      </c>
      <c r="U174" s="213"/>
    </row>
    <row r="175" spans="1:21" s="18" customFormat="1" ht="40.5" hidden="1" outlineLevel="2">
      <c r="A175" s="187"/>
      <c r="B175" s="93" t="s">
        <v>130</v>
      </c>
      <c r="C175" s="94">
        <f t="shared" si="147"/>
        <v>0</v>
      </c>
      <c r="D175" s="94">
        <v>0</v>
      </c>
      <c r="E175" s="94">
        <v>0</v>
      </c>
      <c r="F175" s="94">
        <v>0</v>
      </c>
      <c r="G175" s="94">
        <v>0</v>
      </c>
      <c r="H175" s="94">
        <f t="shared" si="150"/>
        <v>0</v>
      </c>
      <c r="I175" s="94">
        <v>0</v>
      </c>
      <c r="J175" s="94">
        <v>0</v>
      </c>
      <c r="K175" s="94">
        <v>0</v>
      </c>
      <c r="L175" s="94">
        <v>0</v>
      </c>
      <c r="M175" s="16" t="str">
        <f t="shared" si="161"/>
        <v>-</v>
      </c>
      <c r="N175" s="16">
        <f t="shared" si="151"/>
        <v>0</v>
      </c>
      <c r="O175" s="16" t="str">
        <f t="shared" si="139"/>
        <v>-</v>
      </c>
      <c r="P175" s="16">
        <f t="shared" si="152"/>
        <v>0</v>
      </c>
      <c r="Q175" s="16" t="str">
        <f t="shared" si="140"/>
        <v>-</v>
      </c>
      <c r="R175" s="16">
        <f t="shared" si="153"/>
        <v>0</v>
      </c>
      <c r="S175" s="16" t="str">
        <f t="shared" si="141"/>
        <v>-</v>
      </c>
      <c r="T175" s="16">
        <f t="shared" si="154"/>
        <v>0</v>
      </c>
      <c r="U175" s="213"/>
    </row>
    <row r="176" spans="1:21" s="18" customFormat="1" ht="108" hidden="1" outlineLevel="2">
      <c r="A176" s="187"/>
      <c r="B176" s="93" t="s">
        <v>131</v>
      </c>
      <c r="C176" s="94">
        <f t="shared" si="147"/>
        <v>700</v>
      </c>
      <c r="D176" s="94">
        <v>0</v>
      </c>
      <c r="E176" s="94">
        <v>700</v>
      </c>
      <c r="F176" s="94">
        <v>0</v>
      </c>
      <c r="G176" s="94">
        <v>0</v>
      </c>
      <c r="H176" s="94">
        <f t="shared" si="150"/>
        <v>700</v>
      </c>
      <c r="I176" s="94">
        <v>0</v>
      </c>
      <c r="J176" s="94">
        <v>700</v>
      </c>
      <c r="K176" s="94">
        <v>0</v>
      </c>
      <c r="L176" s="94">
        <v>0</v>
      </c>
      <c r="M176" s="16">
        <f t="shared" si="161"/>
        <v>100</v>
      </c>
      <c r="N176" s="16">
        <f t="shared" si="151"/>
        <v>0</v>
      </c>
      <c r="O176" s="16" t="str">
        <f t="shared" si="139"/>
        <v>-</v>
      </c>
      <c r="P176" s="16">
        <f t="shared" si="152"/>
        <v>0</v>
      </c>
      <c r="Q176" s="16">
        <f t="shared" si="140"/>
        <v>100</v>
      </c>
      <c r="R176" s="16">
        <f t="shared" si="153"/>
        <v>0</v>
      </c>
      <c r="S176" s="16" t="str">
        <f t="shared" si="141"/>
        <v>-</v>
      </c>
      <c r="T176" s="16">
        <f t="shared" si="154"/>
        <v>0</v>
      </c>
      <c r="U176" s="213"/>
    </row>
    <row r="177" spans="1:21" s="18" customFormat="1" ht="67.5" hidden="1" outlineLevel="2">
      <c r="A177" s="187"/>
      <c r="B177" s="93" t="s">
        <v>132</v>
      </c>
      <c r="C177" s="94">
        <f t="shared" si="147"/>
        <v>10</v>
      </c>
      <c r="D177" s="94">
        <v>0</v>
      </c>
      <c r="E177" s="94">
        <v>10</v>
      </c>
      <c r="F177" s="94">
        <v>0</v>
      </c>
      <c r="G177" s="94">
        <v>0</v>
      </c>
      <c r="H177" s="94">
        <f t="shared" si="150"/>
        <v>0</v>
      </c>
      <c r="I177" s="94">
        <v>0</v>
      </c>
      <c r="J177" s="94">
        <v>0</v>
      </c>
      <c r="K177" s="94">
        <v>0</v>
      </c>
      <c r="L177" s="94">
        <v>0</v>
      </c>
      <c r="M177" s="16">
        <f t="shared" si="161"/>
        <v>0</v>
      </c>
      <c r="N177" s="16">
        <f t="shared" si="151"/>
        <v>10</v>
      </c>
      <c r="O177" s="16" t="str">
        <f t="shared" si="139"/>
        <v>-</v>
      </c>
      <c r="P177" s="16">
        <f t="shared" si="152"/>
        <v>0</v>
      </c>
      <c r="Q177" s="16">
        <f t="shared" si="140"/>
        <v>0</v>
      </c>
      <c r="R177" s="16">
        <f t="shared" si="153"/>
        <v>10</v>
      </c>
      <c r="S177" s="16" t="str">
        <f t="shared" si="141"/>
        <v>-</v>
      </c>
      <c r="T177" s="16">
        <f t="shared" si="154"/>
        <v>0</v>
      </c>
      <c r="U177" s="213"/>
    </row>
    <row r="178" spans="1:21" s="18" customFormat="1" ht="40.5" hidden="1" outlineLevel="2">
      <c r="A178" s="189"/>
      <c r="B178" s="93" t="s">
        <v>133</v>
      </c>
      <c r="C178" s="94">
        <f t="shared" si="147"/>
        <v>50</v>
      </c>
      <c r="D178" s="94">
        <v>50</v>
      </c>
      <c r="E178" s="94">
        <v>0</v>
      </c>
      <c r="F178" s="94">
        <v>0</v>
      </c>
      <c r="G178" s="94">
        <v>0</v>
      </c>
      <c r="H178" s="94">
        <f t="shared" si="150"/>
        <v>50</v>
      </c>
      <c r="I178" s="94">
        <v>50</v>
      </c>
      <c r="J178" s="94">
        <v>0</v>
      </c>
      <c r="K178" s="94">
        <v>0</v>
      </c>
      <c r="L178" s="94">
        <v>0</v>
      </c>
      <c r="M178" s="16">
        <f t="shared" si="161"/>
        <v>100</v>
      </c>
      <c r="N178" s="16">
        <f t="shared" si="151"/>
        <v>0</v>
      </c>
      <c r="O178" s="16">
        <f t="shared" si="139"/>
        <v>100</v>
      </c>
      <c r="P178" s="16">
        <f t="shared" si="152"/>
        <v>0</v>
      </c>
      <c r="Q178" s="16" t="str">
        <f t="shared" si="140"/>
        <v>-</v>
      </c>
      <c r="R178" s="16">
        <f t="shared" si="153"/>
        <v>0</v>
      </c>
      <c r="S178" s="16" t="str">
        <f t="shared" si="141"/>
        <v>-</v>
      </c>
      <c r="T178" s="16">
        <f t="shared" si="154"/>
        <v>0</v>
      </c>
      <c r="U178" s="213"/>
    </row>
    <row r="179" spans="1:21" s="18" customFormat="1" ht="40.5" hidden="1" outlineLevel="2">
      <c r="A179" s="187"/>
      <c r="B179" s="93" t="s">
        <v>134</v>
      </c>
      <c r="C179" s="94">
        <f t="shared" si="147"/>
        <v>50</v>
      </c>
      <c r="D179" s="94">
        <v>50</v>
      </c>
      <c r="E179" s="94">
        <v>0</v>
      </c>
      <c r="F179" s="94">
        <v>0</v>
      </c>
      <c r="G179" s="94">
        <v>0</v>
      </c>
      <c r="H179" s="94">
        <f t="shared" si="150"/>
        <v>0</v>
      </c>
      <c r="I179" s="94">
        <v>0</v>
      </c>
      <c r="J179" s="94">
        <v>0</v>
      </c>
      <c r="K179" s="94">
        <v>0</v>
      </c>
      <c r="L179" s="94">
        <v>0</v>
      </c>
      <c r="M179" s="16">
        <f t="shared" si="161"/>
        <v>0</v>
      </c>
      <c r="N179" s="16">
        <f t="shared" si="151"/>
        <v>50</v>
      </c>
      <c r="O179" s="16">
        <f t="shared" si="139"/>
        <v>0</v>
      </c>
      <c r="P179" s="16">
        <f t="shared" si="152"/>
        <v>50</v>
      </c>
      <c r="Q179" s="16" t="str">
        <f t="shared" si="140"/>
        <v>-</v>
      </c>
      <c r="R179" s="16">
        <f t="shared" si="153"/>
        <v>0</v>
      </c>
      <c r="S179" s="16" t="str">
        <f t="shared" si="141"/>
        <v>-</v>
      </c>
      <c r="T179" s="16">
        <f t="shared" si="154"/>
        <v>0</v>
      </c>
      <c r="U179" s="213"/>
    </row>
    <row r="180" spans="1:21" s="39" customFormat="1" ht="45.75" customHeight="1">
      <c r="A180" s="26">
        <v>11</v>
      </c>
      <c r="B180" s="293" t="s">
        <v>548</v>
      </c>
      <c r="C180" s="7">
        <f t="shared" si="147"/>
        <v>71427.895999999993</v>
      </c>
      <c r="D180" s="7">
        <f>D181+D192+D194</f>
        <v>29420.096999999998</v>
      </c>
      <c r="E180" s="7">
        <f>E181+E192+E194</f>
        <v>42007.798999999999</v>
      </c>
      <c r="F180" s="7">
        <f>F181+F192+F194</f>
        <v>0</v>
      </c>
      <c r="G180" s="7">
        <f>G181+G192+G194</f>
        <v>0</v>
      </c>
      <c r="H180" s="7">
        <f t="shared" si="150"/>
        <v>4495.3220000000001</v>
      </c>
      <c r="I180" s="7">
        <f>I181+I192+I194</f>
        <v>4495.3220000000001</v>
      </c>
      <c r="J180" s="7">
        <f>J181+J192+J194</f>
        <v>0</v>
      </c>
      <c r="K180" s="7">
        <f>K181+K192+K194</f>
        <v>0</v>
      </c>
      <c r="L180" s="7">
        <f>L181+L192+L194</f>
        <v>0</v>
      </c>
      <c r="M180" s="7">
        <f t="shared" si="161"/>
        <v>6.293510311433506</v>
      </c>
      <c r="N180" s="7">
        <f t="shared" si="151"/>
        <v>66932.573999999993</v>
      </c>
      <c r="O180" s="7">
        <f t="shared" si="139"/>
        <v>15.2797660728311</v>
      </c>
      <c r="P180" s="7">
        <f t="shared" si="152"/>
        <v>24924.774999999998</v>
      </c>
      <c r="Q180" s="7">
        <f t="shared" si="140"/>
        <v>0</v>
      </c>
      <c r="R180" s="7">
        <f t="shared" si="153"/>
        <v>42007.798999999999</v>
      </c>
      <c r="S180" s="7" t="str">
        <f t="shared" si="141"/>
        <v>-</v>
      </c>
      <c r="T180" s="7">
        <f t="shared" si="154"/>
        <v>0</v>
      </c>
      <c r="U180" s="212"/>
    </row>
    <row r="181" spans="1:21" s="104" customFormat="1" ht="38.25" outlineLevel="1">
      <c r="A181" s="105"/>
      <c r="B181" s="133" t="s">
        <v>146</v>
      </c>
      <c r="C181" s="132">
        <f t="shared" si="147"/>
        <v>64075.195999999996</v>
      </c>
      <c r="D181" s="132">
        <f>SUM(D182:D191)</f>
        <v>23257.396999999997</v>
      </c>
      <c r="E181" s="132">
        <f>SUM(E182:E191)</f>
        <v>40817.798999999999</v>
      </c>
      <c r="F181" s="132">
        <f>SUM(F182:F191)</f>
        <v>0</v>
      </c>
      <c r="G181" s="132">
        <f>SUM(G182:G191)</f>
        <v>0</v>
      </c>
      <c r="H181" s="22">
        <f t="shared" si="150"/>
        <v>4232.2330000000002</v>
      </c>
      <c r="I181" s="132">
        <f>SUM(I182:I191)</f>
        <v>4232.2330000000002</v>
      </c>
      <c r="J181" s="132">
        <f>SUM(J182:J191)</f>
        <v>0</v>
      </c>
      <c r="K181" s="22">
        <f>SUM(K182:K191)</f>
        <v>0</v>
      </c>
      <c r="L181" s="22">
        <f>SUM(L182:L191)</f>
        <v>0</v>
      </c>
      <c r="M181" s="22">
        <f t="shared" si="161"/>
        <v>6.6051034787314586</v>
      </c>
      <c r="N181" s="22">
        <f t="shared" si="151"/>
        <v>59842.962999999996</v>
      </c>
      <c r="O181" s="22">
        <f t="shared" si="139"/>
        <v>18.197363187290481</v>
      </c>
      <c r="P181" s="22">
        <f t="shared" si="152"/>
        <v>19025.163999999997</v>
      </c>
      <c r="Q181" s="22">
        <f t="shared" si="140"/>
        <v>0</v>
      </c>
      <c r="R181" s="22">
        <f t="shared" si="153"/>
        <v>40817.798999999999</v>
      </c>
      <c r="S181" s="22" t="str">
        <f t="shared" si="141"/>
        <v>-</v>
      </c>
      <c r="T181" s="22">
        <f t="shared" si="154"/>
        <v>0</v>
      </c>
      <c r="U181" s="213"/>
    </row>
    <row r="182" spans="1:21" s="18" customFormat="1" ht="30" outlineLevel="2">
      <c r="A182" s="105"/>
      <c r="B182" s="125" t="s">
        <v>135</v>
      </c>
      <c r="C182" s="16">
        <f t="shared" si="147"/>
        <v>43999.11</v>
      </c>
      <c r="D182" s="16">
        <v>11599.91</v>
      </c>
      <c r="E182" s="16">
        <v>32399.200000000001</v>
      </c>
      <c r="F182" s="16">
        <v>0</v>
      </c>
      <c r="G182" s="16">
        <v>0</v>
      </c>
      <c r="H182" s="16">
        <f t="shared" si="150"/>
        <v>3599.91</v>
      </c>
      <c r="I182" s="16">
        <v>3599.91</v>
      </c>
      <c r="J182" s="16">
        <v>0</v>
      </c>
      <c r="K182" s="16">
        <v>0</v>
      </c>
      <c r="L182" s="16">
        <v>0</v>
      </c>
      <c r="M182" s="16">
        <f t="shared" ref="M182" si="164">IFERROR(H182/C182*100,"-")</f>
        <v>8.1817791314415214</v>
      </c>
      <c r="N182" s="16">
        <f t="shared" si="151"/>
        <v>40399.199999999997</v>
      </c>
      <c r="O182" s="16">
        <f t="shared" ref="O182" si="165">IFERROR(I182/D182*100,"-")</f>
        <v>31.033947677180251</v>
      </c>
      <c r="P182" s="16">
        <f t="shared" si="152"/>
        <v>8000</v>
      </c>
      <c r="Q182" s="16">
        <f t="shared" ref="Q182" si="166">IFERROR(J182/E182*100,"-")</f>
        <v>0</v>
      </c>
      <c r="R182" s="16">
        <f t="shared" si="153"/>
        <v>32399.200000000001</v>
      </c>
      <c r="S182" s="16"/>
      <c r="T182" s="16">
        <f t="shared" si="154"/>
        <v>0</v>
      </c>
      <c r="U182" s="213" t="s">
        <v>374</v>
      </c>
    </row>
    <row r="183" spans="1:21" s="18" customFormat="1" ht="30" outlineLevel="2">
      <c r="A183" s="190"/>
      <c r="B183" s="125" t="s">
        <v>303</v>
      </c>
      <c r="C183" s="16">
        <f t="shared" si="147"/>
        <v>6324.0870000000004</v>
      </c>
      <c r="D183" s="16">
        <v>632.48800000000006</v>
      </c>
      <c r="E183" s="16">
        <v>5691.5990000000002</v>
      </c>
      <c r="F183" s="16">
        <v>0</v>
      </c>
      <c r="G183" s="16">
        <v>0</v>
      </c>
      <c r="H183" s="16">
        <f t="shared" si="150"/>
        <v>0</v>
      </c>
      <c r="I183" s="16">
        <v>0</v>
      </c>
      <c r="J183" s="16">
        <v>0</v>
      </c>
      <c r="K183" s="16">
        <v>0</v>
      </c>
      <c r="L183" s="16">
        <v>0</v>
      </c>
      <c r="M183" s="16">
        <f t="shared" ref="M183:M231" si="167">IFERROR(H183/C183*100,"-")</f>
        <v>0</v>
      </c>
      <c r="N183" s="16">
        <f t="shared" si="151"/>
        <v>6324.0870000000004</v>
      </c>
      <c r="O183" s="16">
        <f t="shared" ref="O183:O231" si="168">IFERROR(I183/D183*100,"-")</f>
        <v>0</v>
      </c>
      <c r="P183" s="16">
        <f t="shared" si="152"/>
        <v>632.48800000000006</v>
      </c>
      <c r="Q183" s="16">
        <f t="shared" ref="Q183:Q231" si="169">IFERROR(J183/E183*100,"-")</f>
        <v>0</v>
      </c>
      <c r="R183" s="16">
        <f t="shared" si="153"/>
        <v>5691.5990000000002</v>
      </c>
      <c r="S183" s="16" t="str">
        <f t="shared" ref="S183:S231" si="170">IFERROR(K183/F183*100,"-")</f>
        <v>-</v>
      </c>
      <c r="T183" s="16">
        <f t="shared" si="154"/>
        <v>0</v>
      </c>
      <c r="U183" s="213" t="s">
        <v>375</v>
      </c>
    </row>
    <row r="184" spans="1:21" s="18" customFormat="1" ht="30" outlineLevel="2">
      <c r="A184" s="190"/>
      <c r="B184" s="125" t="s">
        <v>136</v>
      </c>
      <c r="C184" s="16">
        <f t="shared" si="147"/>
        <v>3479.6120000000001</v>
      </c>
      <c r="D184" s="16">
        <f>652.612+100</f>
        <v>752.61199999999997</v>
      </c>
      <c r="E184" s="16">
        <v>2727</v>
      </c>
      <c r="F184" s="16">
        <v>0</v>
      </c>
      <c r="G184" s="16">
        <v>0</v>
      </c>
      <c r="H184" s="16">
        <f t="shared" si="150"/>
        <v>0</v>
      </c>
      <c r="I184" s="16">
        <v>0</v>
      </c>
      <c r="J184" s="16">
        <v>0</v>
      </c>
      <c r="K184" s="16">
        <v>0</v>
      </c>
      <c r="L184" s="16">
        <v>0</v>
      </c>
      <c r="M184" s="16">
        <f t="shared" si="167"/>
        <v>0</v>
      </c>
      <c r="N184" s="16">
        <f t="shared" si="151"/>
        <v>3479.6120000000001</v>
      </c>
      <c r="O184" s="16">
        <f t="shared" si="168"/>
        <v>0</v>
      </c>
      <c r="P184" s="16">
        <f t="shared" si="152"/>
        <v>752.61199999999997</v>
      </c>
      <c r="Q184" s="16">
        <f t="shared" si="169"/>
        <v>0</v>
      </c>
      <c r="R184" s="16">
        <f t="shared" si="153"/>
        <v>2727</v>
      </c>
      <c r="S184" s="16" t="str">
        <f t="shared" si="170"/>
        <v>-</v>
      </c>
      <c r="T184" s="16">
        <f t="shared" si="154"/>
        <v>0</v>
      </c>
      <c r="U184" s="213" t="s">
        <v>376</v>
      </c>
    </row>
    <row r="185" spans="1:21" s="18" customFormat="1" ht="61.5" customHeight="1" outlineLevel="2">
      <c r="A185" s="190"/>
      <c r="B185" s="125" t="s">
        <v>137</v>
      </c>
      <c r="C185" s="16">
        <f t="shared" si="147"/>
        <v>1850</v>
      </c>
      <c r="D185" s="16">
        <f>350+1500</f>
        <v>1850</v>
      </c>
      <c r="E185" s="16">
        <v>0</v>
      </c>
      <c r="F185" s="16">
        <v>0</v>
      </c>
      <c r="G185" s="16">
        <v>0</v>
      </c>
      <c r="H185" s="16">
        <f t="shared" si="150"/>
        <v>332.32299999999998</v>
      </c>
      <c r="I185" s="16">
        <v>332.32299999999998</v>
      </c>
      <c r="J185" s="16">
        <v>0</v>
      </c>
      <c r="K185" s="16">
        <v>0</v>
      </c>
      <c r="L185" s="16">
        <v>0</v>
      </c>
      <c r="M185" s="16">
        <f t="shared" si="167"/>
        <v>17.963405405405407</v>
      </c>
      <c r="N185" s="16">
        <f t="shared" si="151"/>
        <v>1517.6770000000001</v>
      </c>
      <c r="O185" s="16">
        <f t="shared" si="168"/>
        <v>17.963405405405407</v>
      </c>
      <c r="P185" s="16">
        <f t="shared" si="152"/>
        <v>1517.6770000000001</v>
      </c>
      <c r="Q185" s="16" t="str">
        <f t="shared" si="169"/>
        <v>-</v>
      </c>
      <c r="R185" s="16">
        <f t="shared" si="153"/>
        <v>0</v>
      </c>
      <c r="S185" s="16" t="str">
        <f t="shared" si="170"/>
        <v>-</v>
      </c>
      <c r="T185" s="16">
        <f t="shared" si="154"/>
        <v>0</v>
      </c>
      <c r="U185" s="213" t="s">
        <v>377</v>
      </c>
    </row>
    <row r="186" spans="1:21" s="18" customFormat="1" ht="30.75" customHeight="1" outlineLevel="2">
      <c r="A186" s="190"/>
      <c r="B186" s="125" t="s">
        <v>138</v>
      </c>
      <c r="C186" s="16">
        <f t="shared" si="147"/>
        <v>240</v>
      </c>
      <c r="D186" s="16">
        <v>240</v>
      </c>
      <c r="E186" s="16">
        <v>0</v>
      </c>
      <c r="F186" s="16">
        <v>0</v>
      </c>
      <c r="G186" s="16">
        <v>0</v>
      </c>
      <c r="H186" s="16">
        <f t="shared" si="150"/>
        <v>0</v>
      </c>
      <c r="I186" s="16">
        <v>0</v>
      </c>
      <c r="J186" s="16">
        <v>0</v>
      </c>
      <c r="K186" s="16">
        <v>0</v>
      </c>
      <c r="L186" s="16">
        <v>0</v>
      </c>
      <c r="M186" s="16">
        <f t="shared" si="167"/>
        <v>0</v>
      </c>
      <c r="N186" s="16">
        <f t="shared" si="151"/>
        <v>240</v>
      </c>
      <c r="O186" s="16">
        <f t="shared" si="168"/>
        <v>0</v>
      </c>
      <c r="P186" s="16">
        <f t="shared" si="152"/>
        <v>240</v>
      </c>
      <c r="Q186" s="16" t="str">
        <f t="shared" si="169"/>
        <v>-</v>
      </c>
      <c r="R186" s="16">
        <f t="shared" si="153"/>
        <v>0</v>
      </c>
      <c r="S186" s="16" t="str">
        <f t="shared" si="170"/>
        <v>-</v>
      </c>
      <c r="T186" s="16">
        <f t="shared" si="154"/>
        <v>0</v>
      </c>
      <c r="U186" s="213" t="s">
        <v>378</v>
      </c>
    </row>
    <row r="187" spans="1:21" s="18" customFormat="1" ht="30" outlineLevel="2">
      <c r="A187" s="190"/>
      <c r="B187" s="125" t="s">
        <v>139</v>
      </c>
      <c r="C187" s="16">
        <f t="shared" si="147"/>
        <v>110</v>
      </c>
      <c r="D187" s="16">
        <v>110</v>
      </c>
      <c r="E187" s="16">
        <v>0</v>
      </c>
      <c r="F187" s="16">
        <v>0</v>
      </c>
      <c r="G187" s="16">
        <v>0</v>
      </c>
      <c r="H187" s="16">
        <f t="shared" si="150"/>
        <v>0</v>
      </c>
      <c r="I187" s="16">
        <v>0</v>
      </c>
      <c r="J187" s="16">
        <v>0</v>
      </c>
      <c r="K187" s="16">
        <v>0</v>
      </c>
      <c r="L187" s="16">
        <v>0</v>
      </c>
      <c r="M187" s="16">
        <f t="shared" si="167"/>
        <v>0</v>
      </c>
      <c r="N187" s="16">
        <f t="shared" si="151"/>
        <v>110</v>
      </c>
      <c r="O187" s="16">
        <f t="shared" si="168"/>
        <v>0</v>
      </c>
      <c r="P187" s="16">
        <f t="shared" si="152"/>
        <v>110</v>
      </c>
      <c r="Q187" s="16" t="str">
        <f t="shared" si="169"/>
        <v>-</v>
      </c>
      <c r="R187" s="16">
        <f t="shared" si="153"/>
        <v>0</v>
      </c>
      <c r="S187" s="16" t="str">
        <f t="shared" si="170"/>
        <v>-</v>
      </c>
      <c r="T187" s="16">
        <f t="shared" si="154"/>
        <v>0</v>
      </c>
      <c r="U187" s="213" t="s">
        <v>379</v>
      </c>
    </row>
    <row r="188" spans="1:21" s="18" customFormat="1" ht="30" outlineLevel="2">
      <c r="A188" s="190"/>
      <c r="B188" s="125" t="s">
        <v>304</v>
      </c>
      <c r="C188" s="16">
        <f t="shared" si="147"/>
        <v>200</v>
      </c>
      <c r="D188" s="16">
        <v>200</v>
      </c>
      <c r="E188" s="16">
        <v>0</v>
      </c>
      <c r="F188" s="16">
        <v>0</v>
      </c>
      <c r="G188" s="16">
        <v>0</v>
      </c>
      <c r="H188" s="16">
        <f t="shared" si="150"/>
        <v>200</v>
      </c>
      <c r="I188" s="16">
        <v>200</v>
      </c>
      <c r="J188" s="16">
        <v>0</v>
      </c>
      <c r="K188" s="16">
        <v>0</v>
      </c>
      <c r="L188" s="16">
        <v>0</v>
      </c>
      <c r="M188" s="16">
        <f t="shared" ref="M188:M190" si="171">IFERROR(H188/C188*100,"-")</f>
        <v>100</v>
      </c>
      <c r="N188" s="16">
        <f t="shared" ref="N188:N190" si="172">C188-H188</f>
        <v>0</v>
      </c>
      <c r="O188" s="16">
        <f t="shared" ref="O188:O190" si="173">IFERROR(I188/D188*100,"-")</f>
        <v>100</v>
      </c>
      <c r="P188" s="16">
        <f t="shared" ref="P188:P190" si="174">D188-I188</f>
        <v>0</v>
      </c>
      <c r="Q188" s="16" t="str">
        <f t="shared" ref="Q188:Q190" si="175">IFERROR(J188/E188*100,"-")</f>
        <v>-</v>
      </c>
      <c r="R188" s="16">
        <f t="shared" ref="R188:R190" si="176">E188-J188</f>
        <v>0</v>
      </c>
      <c r="S188" s="16" t="str">
        <f t="shared" ref="S188:S190" si="177">IFERROR(K188/F188*100,"-")</f>
        <v>-</v>
      </c>
      <c r="T188" s="16">
        <f t="shared" ref="T188:T190" si="178">F188-K188</f>
        <v>0</v>
      </c>
      <c r="U188" s="213" t="s">
        <v>380</v>
      </c>
    </row>
    <row r="189" spans="1:21" s="18" customFormat="1" ht="45" outlineLevel="2">
      <c r="A189" s="190"/>
      <c r="B189" s="125" t="s">
        <v>305</v>
      </c>
      <c r="C189" s="16">
        <f t="shared" si="147"/>
        <v>200</v>
      </c>
      <c r="D189" s="16">
        <v>200</v>
      </c>
      <c r="E189" s="16">
        <v>0</v>
      </c>
      <c r="F189" s="16">
        <v>0</v>
      </c>
      <c r="G189" s="16">
        <v>0</v>
      </c>
      <c r="H189" s="16">
        <f t="shared" si="150"/>
        <v>100</v>
      </c>
      <c r="I189" s="16">
        <v>100</v>
      </c>
      <c r="J189" s="16">
        <v>0</v>
      </c>
      <c r="K189" s="16">
        <v>0</v>
      </c>
      <c r="L189" s="16">
        <v>0</v>
      </c>
      <c r="M189" s="16">
        <f t="shared" si="171"/>
        <v>50</v>
      </c>
      <c r="N189" s="16">
        <f t="shared" si="172"/>
        <v>100</v>
      </c>
      <c r="O189" s="16">
        <f t="shared" si="173"/>
        <v>50</v>
      </c>
      <c r="P189" s="16">
        <f t="shared" si="174"/>
        <v>100</v>
      </c>
      <c r="Q189" s="16" t="str">
        <f t="shared" si="175"/>
        <v>-</v>
      </c>
      <c r="R189" s="16">
        <f t="shared" si="176"/>
        <v>0</v>
      </c>
      <c r="S189" s="16" t="str">
        <f t="shared" si="177"/>
        <v>-</v>
      </c>
      <c r="T189" s="16">
        <f t="shared" si="178"/>
        <v>0</v>
      </c>
      <c r="U189" s="213" t="s">
        <v>381</v>
      </c>
    </row>
    <row r="190" spans="1:21" s="18" customFormat="1" ht="45" outlineLevel="2">
      <c r="A190" s="190"/>
      <c r="B190" s="125" t="s">
        <v>373</v>
      </c>
      <c r="C190" s="16">
        <f t="shared" si="147"/>
        <v>3000</v>
      </c>
      <c r="D190" s="16">
        <v>3000</v>
      </c>
      <c r="E190" s="16">
        <v>0</v>
      </c>
      <c r="F190" s="16">
        <v>0</v>
      </c>
      <c r="G190" s="16">
        <v>0</v>
      </c>
      <c r="H190" s="16">
        <f t="shared" si="150"/>
        <v>0</v>
      </c>
      <c r="I190" s="16">
        <v>0</v>
      </c>
      <c r="J190" s="16">
        <v>0</v>
      </c>
      <c r="K190" s="16">
        <v>0</v>
      </c>
      <c r="L190" s="16">
        <v>0</v>
      </c>
      <c r="M190" s="16">
        <f t="shared" si="171"/>
        <v>0</v>
      </c>
      <c r="N190" s="16">
        <f t="shared" si="172"/>
        <v>3000</v>
      </c>
      <c r="O190" s="16">
        <f t="shared" si="173"/>
        <v>0</v>
      </c>
      <c r="P190" s="16">
        <f t="shared" si="174"/>
        <v>3000</v>
      </c>
      <c r="Q190" s="16" t="str">
        <f t="shared" si="175"/>
        <v>-</v>
      </c>
      <c r="R190" s="16">
        <f t="shared" si="176"/>
        <v>0</v>
      </c>
      <c r="S190" s="16" t="str">
        <f t="shared" si="177"/>
        <v>-</v>
      </c>
      <c r="T190" s="16">
        <f t="shared" si="178"/>
        <v>0</v>
      </c>
      <c r="U190" s="213" t="s">
        <v>382</v>
      </c>
    </row>
    <row r="191" spans="1:21" s="18" customFormat="1" ht="30" outlineLevel="2">
      <c r="A191" s="190"/>
      <c r="B191" s="125" t="s">
        <v>140</v>
      </c>
      <c r="C191" s="16">
        <f t="shared" si="147"/>
        <v>4672.3869999999997</v>
      </c>
      <c r="D191" s="16">
        <v>4672.3869999999997</v>
      </c>
      <c r="E191" s="16">
        <v>0</v>
      </c>
      <c r="F191" s="16">
        <v>0</v>
      </c>
      <c r="G191" s="16">
        <v>0</v>
      </c>
      <c r="H191" s="16">
        <f t="shared" si="150"/>
        <v>0</v>
      </c>
      <c r="I191" s="16">
        <v>0</v>
      </c>
      <c r="J191" s="16">
        <v>0</v>
      </c>
      <c r="K191" s="16">
        <v>0</v>
      </c>
      <c r="L191" s="16">
        <v>0</v>
      </c>
      <c r="M191" s="16">
        <f t="shared" si="167"/>
        <v>0</v>
      </c>
      <c r="N191" s="16">
        <f t="shared" si="151"/>
        <v>4672.3869999999997</v>
      </c>
      <c r="O191" s="16">
        <f t="shared" si="168"/>
        <v>0</v>
      </c>
      <c r="P191" s="16">
        <f t="shared" si="152"/>
        <v>4672.3869999999997</v>
      </c>
      <c r="Q191" s="16" t="str">
        <f t="shared" si="169"/>
        <v>-</v>
      </c>
      <c r="R191" s="16">
        <f t="shared" si="153"/>
        <v>0</v>
      </c>
      <c r="S191" s="16" t="str">
        <f t="shared" si="170"/>
        <v>-</v>
      </c>
      <c r="T191" s="16">
        <f t="shared" si="154"/>
        <v>0</v>
      </c>
      <c r="U191" s="213" t="s">
        <v>383</v>
      </c>
    </row>
    <row r="192" spans="1:21" s="18" customFormat="1" ht="38.25" outlineLevel="1">
      <c r="A192" s="103"/>
      <c r="B192" s="133" t="s">
        <v>141</v>
      </c>
      <c r="C192" s="22">
        <f t="shared" si="147"/>
        <v>6100</v>
      </c>
      <c r="D192" s="22">
        <f>SUM(D193:D193)</f>
        <v>6100</v>
      </c>
      <c r="E192" s="22">
        <f>SUM(E193:E193)</f>
        <v>0</v>
      </c>
      <c r="F192" s="22">
        <f>SUM(F193:F193)</f>
        <v>0</v>
      </c>
      <c r="G192" s="22">
        <f>SUM(G193:G193)</f>
        <v>0</v>
      </c>
      <c r="H192" s="22">
        <f t="shared" si="150"/>
        <v>263.089</v>
      </c>
      <c r="I192" s="22">
        <f>SUM(I193:I193)</f>
        <v>263.089</v>
      </c>
      <c r="J192" s="22">
        <f>SUM(J193:J193)</f>
        <v>0</v>
      </c>
      <c r="K192" s="22">
        <f>SUM(K193:K193)</f>
        <v>0</v>
      </c>
      <c r="L192" s="22">
        <f>SUM(L193:L193)</f>
        <v>0</v>
      </c>
      <c r="M192" s="22">
        <f t="shared" si="167"/>
        <v>4.312934426229508</v>
      </c>
      <c r="N192" s="22">
        <f t="shared" si="151"/>
        <v>5836.9110000000001</v>
      </c>
      <c r="O192" s="22">
        <f t="shared" si="168"/>
        <v>4.312934426229508</v>
      </c>
      <c r="P192" s="22">
        <f t="shared" si="152"/>
        <v>5836.9110000000001</v>
      </c>
      <c r="Q192" s="22" t="str">
        <f t="shared" si="169"/>
        <v>-</v>
      </c>
      <c r="R192" s="22">
        <f t="shared" si="153"/>
        <v>0</v>
      </c>
      <c r="S192" s="22" t="str">
        <f t="shared" si="170"/>
        <v>-</v>
      </c>
      <c r="T192" s="22">
        <f t="shared" si="154"/>
        <v>0</v>
      </c>
      <c r="U192" s="213"/>
    </row>
    <row r="193" spans="1:21" s="18" customFormat="1" ht="120" outlineLevel="2">
      <c r="A193" s="190"/>
      <c r="B193" s="125" t="s">
        <v>384</v>
      </c>
      <c r="C193" s="16">
        <f t="shared" ref="C193" si="179">SUM(D193:F193)</f>
        <v>6100</v>
      </c>
      <c r="D193" s="16">
        <v>6100</v>
      </c>
      <c r="E193" s="16">
        <v>0</v>
      </c>
      <c r="F193" s="16">
        <v>0</v>
      </c>
      <c r="G193" s="16">
        <v>0</v>
      </c>
      <c r="H193" s="22">
        <f t="shared" ref="H193" si="180">SUM(I193:K193)</f>
        <v>263.089</v>
      </c>
      <c r="I193" s="16">
        <v>263.089</v>
      </c>
      <c r="J193" s="16">
        <v>0</v>
      </c>
      <c r="K193" s="16">
        <v>0</v>
      </c>
      <c r="L193" s="16">
        <v>0</v>
      </c>
      <c r="M193" s="16">
        <f t="shared" ref="M193" si="181">IFERROR(H193/C193*100,"-")</f>
        <v>4.312934426229508</v>
      </c>
      <c r="N193" s="16">
        <f t="shared" ref="N193" si="182">C193-H193</f>
        <v>5836.9110000000001</v>
      </c>
      <c r="O193" s="16">
        <f t="shared" ref="O193" si="183">IFERROR(I193/D193*100,"-")</f>
        <v>4.312934426229508</v>
      </c>
      <c r="P193" s="16">
        <f t="shared" ref="P193" si="184">D193-I193</f>
        <v>5836.9110000000001</v>
      </c>
      <c r="Q193" s="16" t="str">
        <f t="shared" ref="Q193" si="185">IFERROR(J193/E193*100,"-")</f>
        <v>-</v>
      </c>
      <c r="R193" s="16">
        <f t="shared" ref="R193" si="186">E193-J193</f>
        <v>0</v>
      </c>
      <c r="S193" s="16" t="str">
        <f t="shared" ref="S193" si="187">IFERROR(K193/F193*100,"-")</f>
        <v>-</v>
      </c>
      <c r="T193" s="16">
        <f t="shared" ref="T193" si="188">F193-K193</f>
        <v>0</v>
      </c>
      <c r="U193" s="233" t="s">
        <v>385</v>
      </c>
    </row>
    <row r="194" spans="1:21" s="18" customFormat="1" ht="48.75" customHeight="1" outlineLevel="1" collapsed="1">
      <c r="A194" s="103"/>
      <c r="B194" s="133" t="s">
        <v>142</v>
      </c>
      <c r="C194" s="22">
        <f t="shared" si="147"/>
        <v>1252.7</v>
      </c>
      <c r="D194" s="22">
        <f>SUM(D195:D196)</f>
        <v>62.7</v>
      </c>
      <c r="E194" s="22">
        <f>SUM(E195:E196)</f>
        <v>1190</v>
      </c>
      <c r="F194" s="22">
        <f>SUM(F195:F196)</f>
        <v>0</v>
      </c>
      <c r="G194" s="22">
        <f>SUM(G195:G196)</f>
        <v>0</v>
      </c>
      <c r="H194" s="22">
        <f t="shared" si="150"/>
        <v>0</v>
      </c>
      <c r="I194" s="22">
        <f>SUM(I195:I196)</f>
        <v>0</v>
      </c>
      <c r="J194" s="22">
        <f>SUM(J195:J196)</f>
        <v>0</v>
      </c>
      <c r="K194" s="22">
        <f>SUM(K195:K196)</f>
        <v>0</v>
      </c>
      <c r="L194" s="22">
        <f>SUM(L195:L196)</f>
        <v>0</v>
      </c>
      <c r="M194" s="22">
        <f t="shared" si="167"/>
        <v>0</v>
      </c>
      <c r="N194" s="22">
        <f t="shared" si="151"/>
        <v>1252.7</v>
      </c>
      <c r="O194" s="22">
        <f t="shared" si="168"/>
        <v>0</v>
      </c>
      <c r="P194" s="22">
        <f t="shared" si="152"/>
        <v>62.7</v>
      </c>
      <c r="Q194" s="22">
        <f t="shared" si="169"/>
        <v>0</v>
      </c>
      <c r="R194" s="22">
        <f t="shared" si="153"/>
        <v>1190</v>
      </c>
      <c r="S194" s="22" t="str">
        <f t="shared" si="170"/>
        <v>-</v>
      </c>
      <c r="T194" s="22">
        <f t="shared" si="154"/>
        <v>0</v>
      </c>
      <c r="U194" s="213"/>
    </row>
    <row r="195" spans="1:21" s="18" customFormat="1" ht="51" hidden="1" outlineLevel="2">
      <c r="A195" s="190"/>
      <c r="B195" s="125" t="s">
        <v>143</v>
      </c>
      <c r="C195" s="16">
        <f t="shared" si="147"/>
        <v>421.1</v>
      </c>
      <c r="D195" s="16">
        <v>21.1</v>
      </c>
      <c r="E195" s="16">
        <v>400</v>
      </c>
      <c r="F195" s="16">
        <v>0</v>
      </c>
      <c r="G195" s="16">
        <v>0</v>
      </c>
      <c r="H195" s="16">
        <f t="shared" si="150"/>
        <v>0</v>
      </c>
      <c r="I195" s="16">
        <v>0</v>
      </c>
      <c r="J195" s="16">
        <v>0</v>
      </c>
      <c r="K195" s="16">
        <v>0</v>
      </c>
      <c r="L195" s="16">
        <v>0</v>
      </c>
      <c r="M195" s="16">
        <f t="shared" si="167"/>
        <v>0</v>
      </c>
      <c r="N195" s="16">
        <f t="shared" si="151"/>
        <v>421.1</v>
      </c>
      <c r="O195" s="16">
        <f t="shared" si="168"/>
        <v>0</v>
      </c>
      <c r="P195" s="16">
        <f t="shared" si="152"/>
        <v>21.1</v>
      </c>
      <c r="Q195" s="16">
        <f t="shared" si="169"/>
        <v>0</v>
      </c>
      <c r="R195" s="16">
        <f t="shared" si="153"/>
        <v>400</v>
      </c>
      <c r="S195" s="16" t="str">
        <f t="shared" si="170"/>
        <v>-</v>
      </c>
      <c r="T195" s="16">
        <f t="shared" si="154"/>
        <v>0</v>
      </c>
      <c r="U195" s="213" t="s">
        <v>386</v>
      </c>
    </row>
    <row r="196" spans="1:21" s="18" customFormat="1" ht="51" hidden="1" outlineLevel="2">
      <c r="A196" s="190"/>
      <c r="B196" s="125" t="s">
        <v>144</v>
      </c>
      <c r="C196" s="16">
        <f t="shared" si="147"/>
        <v>831.6</v>
      </c>
      <c r="D196" s="16">
        <v>41.6</v>
      </c>
      <c r="E196" s="16">
        <v>790</v>
      </c>
      <c r="F196" s="16">
        <v>0</v>
      </c>
      <c r="G196" s="16">
        <v>0</v>
      </c>
      <c r="H196" s="16">
        <f t="shared" si="150"/>
        <v>0</v>
      </c>
      <c r="I196" s="16">
        <v>0</v>
      </c>
      <c r="J196" s="16">
        <v>0</v>
      </c>
      <c r="K196" s="16">
        <v>0</v>
      </c>
      <c r="L196" s="16">
        <v>0</v>
      </c>
      <c r="M196" s="16">
        <f t="shared" si="167"/>
        <v>0</v>
      </c>
      <c r="N196" s="16">
        <f t="shared" si="151"/>
        <v>831.6</v>
      </c>
      <c r="O196" s="16">
        <f t="shared" si="168"/>
        <v>0</v>
      </c>
      <c r="P196" s="16">
        <f t="shared" si="152"/>
        <v>41.6</v>
      </c>
      <c r="Q196" s="16">
        <f t="shared" si="169"/>
        <v>0</v>
      </c>
      <c r="R196" s="16">
        <f t="shared" si="153"/>
        <v>790</v>
      </c>
      <c r="S196" s="16" t="str">
        <f t="shared" si="170"/>
        <v>-</v>
      </c>
      <c r="T196" s="16">
        <f t="shared" si="154"/>
        <v>0</v>
      </c>
      <c r="U196" s="213" t="s">
        <v>386</v>
      </c>
    </row>
    <row r="197" spans="1:21" s="39" customFormat="1" ht="60.75" customHeight="1">
      <c r="A197" s="26">
        <v>12</v>
      </c>
      <c r="B197" s="27" t="s">
        <v>158</v>
      </c>
      <c r="C197" s="7">
        <f t="shared" si="147"/>
        <v>781624.95199999993</v>
      </c>
      <c r="D197" s="7">
        <f>D198+D205+D206+D208+D209+D210</f>
        <v>45128.235000000001</v>
      </c>
      <c r="E197" s="7">
        <f>E198+E205+E206+E208+E209+E210</f>
        <v>628531.81699999992</v>
      </c>
      <c r="F197" s="7">
        <f>F198+F205+F206+F208+F209+F210</f>
        <v>107964.9</v>
      </c>
      <c r="G197" s="7">
        <f>G198+G205+G206+G208+G209+G210</f>
        <v>0</v>
      </c>
      <c r="H197" s="7">
        <f t="shared" si="150"/>
        <v>30210.548999999999</v>
      </c>
      <c r="I197" s="7">
        <f>I198+I205+I206+I208+I209+I210</f>
        <v>7629.44</v>
      </c>
      <c r="J197" s="7">
        <f>J198+J205+J206+J208+J209+J210</f>
        <v>19913.262999999999</v>
      </c>
      <c r="K197" s="7">
        <f>K198+K205+K206+K208+K209+K210</f>
        <v>2667.846</v>
      </c>
      <c r="L197" s="7">
        <f>L198+L205+L206+L208+L209+L210</f>
        <v>0</v>
      </c>
      <c r="M197" s="7">
        <f t="shared" si="167"/>
        <v>3.8650952637448555</v>
      </c>
      <c r="N197" s="7">
        <f t="shared" si="151"/>
        <v>751414.40299999993</v>
      </c>
      <c r="O197" s="7">
        <f t="shared" si="168"/>
        <v>16.906134263837259</v>
      </c>
      <c r="P197" s="7">
        <f t="shared" si="152"/>
        <v>37498.794999999998</v>
      </c>
      <c r="Q197" s="7">
        <f t="shared" si="169"/>
        <v>3.168218769742885</v>
      </c>
      <c r="R197" s="7">
        <f t="shared" si="153"/>
        <v>608618.55399999989</v>
      </c>
      <c r="S197" s="7">
        <f t="shared" si="170"/>
        <v>2.4710308628081905</v>
      </c>
      <c r="T197" s="7">
        <f t="shared" si="154"/>
        <v>105297.05399999999</v>
      </c>
      <c r="U197" s="212"/>
    </row>
    <row r="198" spans="1:21" s="18" customFormat="1" ht="60.75" customHeight="1" outlineLevel="1">
      <c r="A198" s="103"/>
      <c r="B198" s="133" t="s">
        <v>147</v>
      </c>
      <c r="C198" s="132">
        <f t="shared" si="147"/>
        <v>42435</v>
      </c>
      <c r="D198" s="132">
        <f>SUM(D199:D204)</f>
        <v>9253.2999999999993</v>
      </c>
      <c r="E198" s="132">
        <f>SUM(E199:E204)</f>
        <v>33181.699999999997</v>
      </c>
      <c r="F198" s="132">
        <f>SUM(F199:F204)</f>
        <v>0</v>
      </c>
      <c r="G198" s="132">
        <f>SUM(G199:G204)</f>
        <v>0</v>
      </c>
      <c r="H198" s="132">
        <f t="shared" si="150"/>
        <v>12738.478999999999</v>
      </c>
      <c r="I198" s="132">
        <f>SUM(I199:I204)</f>
        <v>1644.4159999999999</v>
      </c>
      <c r="J198" s="132">
        <f>SUM(J199:J204)</f>
        <v>11094.063</v>
      </c>
      <c r="K198" s="132">
        <f>SUM(K199:K204)</f>
        <v>0</v>
      </c>
      <c r="L198" s="132">
        <f>SUM(L199:L204)</f>
        <v>0</v>
      </c>
      <c r="M198" s="16">
        <f t="shared" si="167"/>
        <v>30.018802874985269</v>
      </c>
      <c r="N198" s="16">
        <f t="shared" si="151"/>
        <v>29696.521000000001</v>
      </c>
      <c r="O198" s="16">
        <f t="shared" si="168"/>
        <v>17.771130299460733</v>
      </c>
      <c r="P198" s="16">
        <f t="shared" si="152"/>
        <v>7608.8839999999991</v>
      </c>
      <c r="Q198" s="16">
        <f t="shared" si="169"/>
        <v>33.434281546756196</v>
      </c>
      <c r="R198" s="16">
        <f t="shared" si="153"/>
        <v>22087.636999999995</v>
      </c>
      <c r="S198" s="16" t="str">
        <f t="shared" si="170"/>
        <v>-</v>
      </c>
      <c r="T198" s="16">
        <f t="shared" si="154"/>
        <v>0</v>
      </c>
      <c r="U198" s="220"/>
    </row>
    <row r="199" spans="1:21" ht="31.5" outlineLevel="2">
      <c r="A199" s="191"/>
      <c r="B199" s="23" t="s">
        <v>148</v>
      </c>
      <c r="C199" s="16">
        <f t="shared" si="147"/>
        <v>30972</v>
      </c>
      <c r="D199" s="16">
        <v>2784</v>
      </c>
      <c r="E199" s="16">
        <f>4176+24012</f>
        <v>28188</v>
      </c>
      <c r="F199" s="16">
        <v>0</v>
      </c>
      <c r="G199" s="16">
        <v>0</v>
      </c>
      <c r="H199" s="16">
        <f t="shared" si="150"/>
        <v>12738.478999999999</v>
      </c>
      <c r="I199" s="16">
        <v>1644.4159999999999</v>
      </c>
      <c r="J199" s="16">
        <f>1670.4+9423.663</f>
        <v>11094.063</v>
      </c>
      <c r="K199" s="16">
        <v>0</v>
      </c>
      <c r="L199" s="16">
        <v>0</v>
      </c>
      <c r="M199" s="16">
        <f t="shared" ref="M199" si="189">IFERROR(H199/C199*100,"-")</f>
        <v>41.129016531060309</v>
      </c>
      <c r="N199" s="16">
        <f t="shared" si="151"/>
        <v>18233.521000000001</v>
      </c>
      <c r="O199" s="16">
        <f t="shared" ref="O199" si="190">IFERROR(I199/D199*100,"-")</f>
        <v>59.06666666666667</v>
      </c>
      <c r="P199" s="16">
        <f t="shared" si="152"/>
        <v>1139.5840000000001</v>
      </c>
      <c r="Q199" s="16">
        <f t="shared" ref="Q199" si="191">IFERROR(J199/E199*100,"-")</f>
        <v>39.35739676458067</v>
      </c>
      <c r="R199" s="16">
        <f t="shared" si="153"/>
        <v>17093.936999999998</v>
      </c>
      <c r="S199" s="16" t="str">
        <f t="shared" ref="S199" si="192">IFERROR(K199/F199*100,"-")</f>
        <v>-</v>
      </c>
      <c r="T199" s="16">
        <f t="shared" si="154"/>
        <v>0</v>
      </c>
      <c r="U199" s="220" t="s">
        <v>389</v>
      </c>
    </row>
    <row r="200" spans="1:21" ht="47.25" outlineLevel="2">
      <c r="A200" s="191"/>
      <c r="B200" s="23" t="s">
        <v>149</v>
      </c>
      <c r="C200" s="16">
        <f t="shared" si="147"/>
        <v>1117.2</v>
      </c>
      <c r="D200" s="16">
        <v>1117.2</v>
      </c>
      <c r="E200" s="16">
        <v>0</v>
      </c>
      <c r="F200" s="16">
        <v>0</v>
      </c>
      <c r="G200" s="16">
        <v>0</v>
      </c>
      <c r="H200" s="16">
        <f t="shared" si="150"/>
        <v>0</v>
      </c>
      <c r="I200" s="16">
        <v>0</v>
      </c>
      <c r="J200" s="16">
        <v>0</v>
      </c>
      <c r="K200" s="16">
        <v>0</v>
      </c>
      <c r="L200" s="16">
        <v>0</v>
      </c>
      <c r="M200" s="16">
        <f t="shared" si="167"/>
        <v>0</v>
      </c>
      <c r="N200" s="16">
        <f t="shared" si="151"/>
        <v>1117.2</v>
      </c>
      <c r="O200" s="16">
        <f t="shared" si="168"/>
        <v>0</v>
      </c>
      <c r="P200" s="16">
        <f t="shared" si="152"/>
        <v>1117.2</v>
      </c>
      <c r="Q200" s="16" t="str">
        <f t="shared" si="169"/>
        <v>-</v>
      </c>
      <c r="R200" s="16">
        <f t="shared" si="153"/>
        <v>0</v>
      </c>
      <c r="S200" s="16" t="str">
        <f t="shared" si="170"/>
        <v>-</v>
      </c>
      <c r="T200" s="16">
        <f t="shared" si="154"/>
        <v>0</v>
      </c>
      <c r="U200" s="220" t="s">
        <v>371</v>
      </c>
    </row>
    <row r="201" spans="1:21" ht="25.5" outlineLevel="2">
      <c r="A201" s="191"/>
      <c r="B201" s="23" t="s">
        <v>366</v>
      </c>
      <c r="C201" s="16">
        <f t="shared" si="147"/>
        <v>2880.3</v>
      </c>
      <c r="D201" s="16">
        <v>1152.0999999999999</v>
      </c>
      <c r="E201" s="16">
        <v>1728.2</v>
      </c>
      <c r="F201" s="16">
        <v>0</v>
      </c>
      <c r="G201" s="16">
        <v>0</v>
      </c>
      <c r="H201" s="16">
        <f t="shared" si="150"/>
        <v>0</v>
      </c>
      <c r="I201" s="16">
        <v>0</v>
      </c>
      <c r="J201" s="16">
        <v>0</v>
      </c>
      <c r="K201" s="16">
        <v>0</v>
      </c>
      <c r="L201" s="16">
        <v>0</v>
      </c>
      <c r="M201" s="22">
        <f t="shared" ref="M201:M203" si="193">IFERROR(H201/C201*100,"-")</f>
        <v>0</v>
      </c>
      <c r="N201" s="16">
        <f t="shared" si="151"/>
        <v>2880.3</v>
      </c>
      <c r="O201" s="16">
        <f t="shared" ref="O201:O202" si="194">IFERROR(I201/D201*100,"-")</f>
        <v>0</v>
      </c>
      <c r="P201" s="16">
        <f t="shared" si="152"/>
        <v>1152.0999999999999</v>
      </c>
      <c r="Q201" s="16">
        <f t="shared" ref="Q201:Q202" si="195">IFERROR(J201/E201*100,"-")</f>
        <v>0</v>
      </c>
      <c r="R201" s="16">
        <f t="shared" si="153"/>
        <v>1728.2</v>
      </c>
      <c r="S201" s="16" t="str">
        <f t="shared" ref="S201:S203" si="196">IFERROR(K201/F201*100,"-")</f>
        <v>-</v>
      </c>
      <c r="T201" s="22">
        <f t="shared" si="154"/>
        <v>0</v>
      </c>
      <c r="U201" s="220" t="s">
        <v>367</v>
      </c>
    </row>
    <row r="202" spans="1:21" ht="40.5" customHeight="1" outlineLevel="2">
      <c r="A202" s="191"/>
      <c r="B202" s="23" t="s">
        <v>315</v>
      </c>
      <c r="C202" s="16">
        <f t="shared" si="147"/>
        <v>6794</v>
      </c>
      <c r="D202" s="16">
        <v>4200</v>
      </c>
      <c r="E202" s="16">
        <v>2594</v>
      </c>
      <c r="F202" s="16">
        <v>0</v>
      </c>
      <c r="G202" s="16">
        <v>0</v>
      </c>
      <c r="H202" s="16">
        <f t="shared" si="150"/>
        <v>0</v>
      </c>
      <c r="I202" s="16">
        <v>0</v>
      </c>
      <c r="J202" s="16">
        <v>0</v>
      </c>
      <c r="K202" s="16">
        <v>0</v>
      </c>
      <c r="L202" s="16">
        <v>0</v>
      </c>
      <c r="M202" s="22">
        <f t="shared" si="193"/>
        <v>0</v>
      </c>
      <c r="N202" s="16">
        <f t="shared" si="151"/>
        <v>6794</v>
      </c>
      <c r="O202" s="16">
        <f t="shared" si="194"/>
        <v>0</v>
      </c>
      <c r="P202" s="16">
        <f t="shared" si="152"/>
        <v>4200</v>
      </c>
      <c r="Q202" s="16">
        <f t="shared" si="195"/>
        <v>0</v>
      </c>
      <c r="R202" s="16">
        <f t="shared" si="153"/>
        <v>2594</v>
      </c>
      <c r="S202" s="16" t="str">
        <f t="shared" si="196"/>
        <v>-</v>
      </c>
      <c r="T202" s="22">
        <f t="shared" si="154"/>
        <v>0</v>
      </c>
      <c r="U202" s="220" t="s">
        <v>368</v>
      </c>
    </row>
    <row r="203" spans="1:21" ht="63.75" outlineLevel="2">
      <c r="A203" s="191"/>
      <c r="B203" s="23" t="s">
        <v>338</v>
      </c>
      <c r="C203" s="16">
        <f>SUM(E203:F203)</f>
        <v>671.5</v>
      </c>
      <c r="D203" s="16">
        <v>0</v>
      </c>
      <c r="E203" s="16">
        <v>671.5</v>
      </c>
      <c r="F203" s="16">
        <v>0</v>
      </c>
      <c r="G203" s="16">
        <v>0</v>
      </c>
      <c r="H203" s="16">
        <f t="shared" si="150"/>
        <v>0</v>
      </c>
      <c r="I203" s="16">
        <v>0</v>
      </c>
      <c r="J203" s="16">
        <v>0</v>
      </c>
      <c r="K203" s="16">
        <v>0</v>
      </c>
      <c r="L203" s="16">
        <v>0</v>
      </c>
      <c r="M203" s="22">
        <f t="shared" si="193"/>
        <v>0</v>
      </c>
      <c r="N203" s="16">
        <f t="shared" si="151"/>
        <v>671.5</v>
      </c>
      <c r="O203" s="16">
        <f>IFERROR(I203/E203*100,"-")</f>
        <v>0</v>
      </c>
      <c r="P203" s="16">
        <f t="shared" si="152"/>
        <v>0</v>
      </c>
      <c r="Q203" s="16" t="str">
        <f>IFERROR(J203/#REF!*100,"-")</f>
        <v>-</v>
      </c>
      <c r="R203" s="16">
        <f t="shared" si="153"/>
        <v>671.5</v>
      </c>
      <c r="S203" s="16" t="str">
        <f t="shared" si="196"/>
        <v>-</v>
      </c>
      <c r="T203" s="22">
        <f t="shared" si="154"/>
        <v>0</v>
      </c>
      <c r="U203" s="220" t="s">
        <v>390</v>
      </c>
    </row>
    <row r="204" spans="1:21" ht="57.75" customHeight="1" outlineLevel="2">
      <c r="A204" s="191"/>
      <c r="B204" s="23" t="s">
        <v>339</v>
      </c>
      <c r="C204" s="16">
        <f t="shared" si="147"/>
        <v>0</v>
      </c>
      <c r="D204" s="16">
        <v>0</v>
      </c>
      <c r="E204" s="16">
        <v>0</v>
      </c>
      <c r="F204" s="16">
        <v>0</v>
      </c>
      <c r="G204" s="16">
        <v>0</v>
      </c>
      <c r="H204" s="16">
        <f t="shared" si="150"/>
        <v>0</v>
      </c>
      <c r="I204" s="16">
        <v>0</v>
      </c>
      <c r="J204" s="16">
        <v>0</v>
      </c>
      <c r="K204" s="16">
        <v>0</v>
      </c>
      <c r="L204" s="16">
        <v>0</v>
      </c>
      <c r="M204" s="22" t="str">
        <f t="shared" ref="M204:M205" si="197">IFERROR(H204/C204*100,"-")</f>
        <v>-</v>
      </c>
      <c r="N204" s="22">
        <f t="shared" si="151"/>
        <v>0</v>
      </c>
      <c r="O204" s="22" t="str">
        <f t="shared" ref="O204:O205" si="198">IFERROR(I204/D204*100,"-")</f>
        <v>-</v>
      </c>
      <c r="P204" s="22">
        <f t="shared" si="152"/>
        <v>0</v>
      </c>
      <c r="Q204" s="22" t="str">
        <f t="shared" ref="Q204:Q205" si="199">IFERROR(J204/E204*100,"-")</f>
        <v>-</v>
      </c>
      <c r="R204" s="22">
        <f t="shared" si="153"/>
        <v>0</v>
      </c>
      <c r="S204" s="22" t="str">
        <f t="shared" ref="S204:S205" si="200">IFERROR(K204/F204*100,"-")</f>
        <v>-</v>
      </c>
      <c r="T204" s="22">
        <f t="shared" si="154"/>
        <v>0</v>
      </c>
      <c r="U204" s="220"/>
    </row>
    <row r="205" spans="1:21" s="18" customFormat="1" ht="25.5" outlineLevel="1">
      <c r="A205" s="103"/>
      <c r="B205" s="103" t="s">
        <v>150</v>
      </c>
      <c r="C205" s="22">
        <f t="shared" ref="C205" si="201">SUM(D205:F205)</f>
        <v>0</v>
      </c>
      <c r="D205" s="16">
        <v>0</v>
      </c>
      <c r="E205" s="16">
        <v>0</v>
      </c>
      <c r="F205" s="16">
        <v>0</v>
      </c>
      <c r="G205" s="16">
        <v>0</v>
      </c>
      <c r="H205" s="16">
        <f t="shared" ref="H205" si="202">SUM(I205:K205)</f>
        <v>0</v>
      </c>
      <c r="I205" s="16">
        <v>0</v>
      </c>
      <c r="J205" s="16">
        <v>0</v>
      </c>
      <c r="K205" s="16">
        <v>0</v>
      </c>
      <c r="L205" s="16">
        <v>0</v>
      </c>
      <c r="M205" s="16" t="str">
        <f t="shared" si="197"/>
        <v>-</v>
      </c>
      <c r="N205" s="16">
        <f t="shared" si="151"/>
        <v>0</v>
      </c>
      <c r="O205" s="16" t="str">
        <f t="shared" si="198"/>
        <v>-</v>
      </c>
      <c r="P205" s="16">
        <f t="shared" si="152"/>
        <v>0</v>
      </c>
      <c r="Q205" s="16" t="str">
        <f t="shared" si="199"/>
        <v>-</v>
      </c>
      <c r="R205" s="16">
        <f t="shared" si="153"/>
        <v>0</v>
      </c>
      <c r="S205" s="16" t="str">
        <f t="shared" si="200"/>
        <v>-</v>
      </c>
      <c r="T205" s="16">
        <f t="shared" si="154"/>
        <v>0</v>
      </c>
      <c r="U205" s="220"/>
    </row>
    <row r="206" spans="1:21" s="18" customFormat="1" ht="15.75" outlineLevel="1">
      <c r="A206" s="103"/>
      <c r="B206" s="103" t="s">
        <v>151</v>
      </c>
      <c r="C206" s="22">
        <f t="shared" ref="C206" si="203">SUM(D206:F206)</f>
        <v>0</v>
      </c>
      <c r="D206" s="16">
        <v>0</v>
      </c>
      <c r="E206" s="16">
        <v>0</v>
      </c>
      <c r="F206" s="16">
        <v>0</v>
      </c>
      <c r="G206" s="16">
        <v>0</v>
      </c>
      <c r="H206" s="16">
        <f t="shared" ref="H206" si="204">SUM(I206:K206)</f>
        <v>0</v>
      </c>
      <c r="I206" s="16">
        <v>0</v>
      </c>
      <c r="J206" s="16">
        <v>0</v>
      </c>
      <c r="K206" s="16">
        <v>0</v>
      </c>
      <c r="L206" s="16">
        <v>0</v>
      </c>
      <c r="M206" s="16" t="str">
        <f t="shared" si="167"/>
        <v>-</v>
      </c>
      <c r="N206" s="16">
        <f t="shared" ref="N206" si="205">C206-H206</f>
        <v>0</v>
      </c>
      <c r="O206" s="16" t="str">
        <f t="shared" si="168"/>
        <v>-</v>
      </c>
      <c r="P206" s="16">
        <f t="shared" ref="P206" si="206">D206-I206</f>
        <v>0</v>
      </c>
      <c r="Q206" s="16" t="str">
        <f t="shared" ref="Q206" si="207">IFERROR(J206/E206*100,"-")</f>
        <v>-</v>
      </c>
      <c r="R206" s="16">
        <f t="shared" ref="R206" si="208">E206-J206</f>
        <v>0</v>
      </c>
      <c r="S206" s="16" t="str">
        <f t="shared" ref="S206" si="209">IFERROR(K206/F206*100,"-")</f>
        <v>-</v>
      </c>
      <c r="T206" s="16">
        <f t="shared" ref="T206" si="210">F206-K206</f>
        <v>0</v>
      </c>
      <c r="U206" s="220"/>
    </row>
    <row r="207" spans="1:21" ht="15.75" outlineLevel="1">
      <c r="A207" s="192"/>
      <c r="B207" s="103" t="s">
        <v>317</v>
      </c>
      <c r="C207" s="22">
        <f t="shared" ref="C207:C253" si="211">SUM(D207:F207)</f>
        <v>0</v>
      </c>
      <c r="D207" s="16">
        <v>0</v>
      </c>
      <c r="E207" s="16">
        <v>0</v>
      </c>
      <c r="F207" s="16">
        <v>0</v>
      </c>
      <c r="G207" s="16">
        <v>0</v>
      </c>
      <c r="H207" s="16">
        <f t="shared" ref="H207:H254" si="212">SUM(I207:K207)</f>
        <v>0</v>
      </c>
      <c r="I207" s="16">
        <v>0</v>
      </c>
      <c r="J207" s="16">
        <v>0</v>
      </c>
      <c r="K207" s="16">
        <v>0</v>
      </c>
      <c r="L207" s="16">
        <v>0</v>
      </c>
      <c r="M207" s="16" t="str">
        <f t="shared" ref="M207" si="213">IFERROR(H207/C207*100,"-")</f>
        <v>-</v>
      </c>
      <c r="N207" s="16">
        <f t="shared" si="151"/>
        <v>0</v>
      </c>
      <c r="O207" s="16" t="str">
        <f t="shared" ref="O207" si="214">IFERROR(I207/D207*100,"-")</f>
        <v>-</v>
      </c>
      <c r="P207" s="16">
        <f t="shared" si="152"/>
        <v>0</v>
      </c>
      <c r="Q207" s="16" t="str">
        <f t="shared" ref="Q207" si="215">IFERROR(J207/E207*100,"-")</f>
        <v>-</v>
      </c>
      <c r="R207" s="16">
        <f t="shared" si="153"/>
        <v>0</v>
      </c>
      <c r="S207" s="16" t="str">
        <f t="shared" ref="S207" si="216">IFERROR(K207/F207*100,"-")</f>
        <v>-</v>
      </c>
      <c r="T207" s="16">
        <f t="shared" si="154"/>
        <v>0</v>
      </c>
      <c r="U207" s="220"/>
    </row>
    <row r="208" spans="1:21" s="18" customFormat="1" ht="48" customHeight="1" outlineLevel="1">
      <c r="A208" s="103"/>
      <c r="B208" s="103" t="s">
        <v>152</v>
      </c>
      <c r="C208" s="22">
        <f t="shared" ref="C208:C209" si="217">SUM(D208:F208)</f>
        <v>1027.3</v>
      </c>
      <c r="D208" s="22">
        <v>1027.3</v>
      </c>
      <c r="E208" s="22">
        <v>0</v>
      </c>
      <c r="F208" s="22">
        <v>0</v>
      </c>
      <c r="G208" s="22">
        <v>0</v>
      </c>
      <c r="H208" s="22">
        <f t="shared" ref="H208:H209" si="218">SUM(I208:K208)</f>
        <v>430.17500000000001</v>
      </c>
      <c r="I208" s="22">
        <v>430.17500000000001</v>
      </c>
      <c r="J208" s="22">
        <v>0</v>
      </c>
      <c r="K208" s="22">
        <v>0</v>
      </c>
      <c r="L208" s="22">
        <v>0</v>
      </c>
      <c r="M208" s="22">
        <f t="shared" si="167"/>
        <v>41.874330769979565</v>
      </c>
      <c r="N208" s="22">
        <f t="shared" ref="N208:N264" si="219">C208-H208</f>
        <v>597.125</v>
      </c>
      <c r="O208" s="22">
        <f t="shared" si="168"/>
        <v>41.874330769979565</v>
      </c>
      <c r="P208" s="22">
        <f t="shared" ref="P208:P264" si="220">D208-I208</f>
        <v>597.125</v>
      </c>
      <c r="Q208" s="22" t="str">
        <f t="shared" si="169"/>
        <v>-</v>
      </c>
      <c r="R208" s="22">
        <f t="shared" ref="R208:R264" si="221">E208-J208</f>
        <v>0</v>
      </c>
      <c r="S208" s="22" t="str">
        <f t="shared" si="170"/>
        <v>-</v>
      </c>
      <c r="T208" s="22">
        <f t="shared" ref="T208:T264" si="222">F208-K208</f>
        <v>0</v>
      </c>
      <c r="U208" s="222"/>
    </row>
    <row r="209" spans="1:21" s="18" customFormat="1" ht="63" outlineLevel="1">
      <c r="A209" s="103"/>
      <c r="B209" s="103" t="s">
        <v>153</v>
      </c>
      <c r="C209" s="22">
        <f t="shared" si="217"/>
        <v>706196.62800000003</v>
      </c>
      <c r="D209" s="22">
        <v>2881.6109999999999</v>
      </c>
      <c r="E209" s="22">
        <v>595350.11699999997</v>
      </c>
      <c r="F209" s="22">
        <v>107964.9</v>
      </c>
      <c r="G209" s="22">
        <v>0</v>
      </c>
      <c r="H209" s="22">
        <f t="shared" si="218"/>
        <v>11515.995000000001</v>
      </c>
      <c r="I209" s="22">
        <v>28.949000000000002</v>
      </c>
      <c r="J209" s="22">
        <v>8819.2000000000007</v>
      </c>
      <c r="K209" s="22">
        <v>2667.846</v>
      </c>
      <c r="L209" s="22">
        <v>0</v>
      </c>
      <c r="M209" s="22">
        <f t="shared" si="167"/>
        <v>1.6307065969168009</v>
      </c>
      <c r="N209" s="22">
        <f t="shared" si="219"/>
        <v>694680.63300000003</v>
      </c>
      <c r="O209" s="22">
        <f t="shared" si="168"/>
        <v>1.0046116564657757</v>
      </c>
      <c r="P209" s="22">
        <f t="shared" si="220"/>
        <v>2852.6619999999998</v>
      </c>
      <c r="Q209" s="22">
        <f t="shared" si="169"/>
        <v>1.4813468156251326</v>
      </c>
      <c r="R209" s="22">
        <f t="shared" si="221"/>
        <v>586530.91700000002</v>
      </c>
      <c r="S209" s="22">
        <f t="shared" si="170"/>
        <v>2.4710308628081905</v>
      </c>
      <c r="T209" s="22">
        <f t="shared" si="222"/>
        <v>105297.05399999999</v>
      </c>
      <c r="U209" s="223" t="s">
        <v>369</v>
      </c>
    </row>
    <row r="210" spans="1:21" s="18" customFormat="1" ht="29.25" customHeight="1" outlineLevel="1">
      <c r="A210" s="103"/>
      <c r="B210" s="103" t="s">
        <v>154</v>
      </c>
      <c r="C210" s="22">
        <f t="shared" si="211"/>
        <v>31966.023999999998</v>
      </c>
      <c r="D210" s="22">
        <f>SUM(D211:D213)</f>
        <v>31966.023999999998</v>
      </c>
      <c r="E210" s="22">
        <f>SUM(E211:E213)</f>
        <v>0</v>
      </c>
      <c r="F210" s="22">
        <f>SUM(F211:F213)</f>
        <v>0</v>
      </c>
      <c r="G210" s="22">
        <f>SUM(G211:G213)</f>
        <v>0</v>
      </c>
      <c r="H210" s="22">
        <f t="shared" si="212"/>
        <v>5525.9</v>
      </c>
      <c r="I210" s="22">
        <f>SUM(I211:I213)</f>
        <v>5525.9</v>
      </c>
      <c r="J210" s="22">
        <f>SUM(J211:J213)</f>
        <v>0</v>
      </c>
      <c r="K210" s="22">
        <f>SUM(K211:K213)</f>
        <v>0</v>
      </c>
      <c r="L210" s="22">
        <f>SUM(L211:L213)</f>
        <v>0</v>
      </c>
      <c r="M210" s="22">
        <f t="shared" si="167"/>
        <v>17.286791751141774</v>
      </c>
      <c r="N210" s="22">
        <f t="shared" si="219"/>
        <v>26440.123999999996</v>
      </c>
      <c r="O210" s="22">
        <f t="shared" si="168"/>
        <v>17.286791751141774</v>
      </c>
      <c r="P210" s="22">
        <f t="shared" si="220"/>
        <v>26440.123999999996</v>
      </c>
      <c r="Q210" s="22" t="str">
        <f t="shared" si="169"/>
        <v>-</v>
      </c>
      <c r="R210" s="22">
        <f t="shared" si="221"/>
        <v>0</v>
      </c>
      <c r="S210" s="22" t="str">
        <f t="shared" si="170"/>
        <v>-</v>
      </c>
      <c r="T210" s="22">
        <f t="shared" si="222"/>
        <v>0</v>
      </c>
      <c r="U210" s="221"/>
    </row>
    <row r="211" spans="1:21" s="18" customFormat="1" ht="39" customHeight="1" outlineLevel="2">
      <c r="A211" s="192"/>
      <c r="B211" s="98" t="s">
        <v>155</v>
      </c>
      <c r="C211" s="16">
        <f t="shared" si="211"/>
        <v>18987.400000000001</v>
      </c>
      <c r="D211" s="16">
        <v>18987.400000000001</v>
      </c>
      <c r="E211" s="16">
        <v>0</v>
      </c>
      <c r="F211" s="16">
        <v>0</v>
      </c>
      <c r="G211" s="16">
        <v>0</v>
      </c>
      <c r="H211" s="16">
        <f t="shared" si="212"/>
        <v>1651.1</v>
      </c>
      <c r="I211" s="16">
        <v>1651.1</v>
      </c>
      <c r="J211" s="16">
        <v>0</v>
      </c>
      <c r="K211" s="16">
        <v>0</v>
      </c>
      <c r="L211" s="16">
        <v>0</v>
      </c>
      <c r="M211" s="16">
        <f t="shared" si="167"/>
        <v>8.6957666663155564</v>
      </c>
      <c r="N211" s="16">
        <f t="shared" si="219"/>
        <v>17336.300000000003</v>
      </c>
      <c r="O211" s="16">
        <f t="shared" si="168"/>
        <v>8.6957666663155564</v>
      </c>
      <c r="P211" s="16">
        <f t="shared" si="220"/>
        <v>17336.300000000003</v>
      </c>
      <c r="Q211" s="16" t="str">
        <f t="shared" si="169"/>
        <v>-</v>
      </c>
      <c r="R211" s="16">
        <f t="shared" si="221"/>
        <v>0</v>
      </c>
      <c r="S211" s="16" t="str">
        <f>IFERROR(#REF!/#REF!*100,"-")</f>
        <v>-</v>
      </c>
      <c r="T211" s="16">
        <f t="shared" si="222"/>
        <v>0</v>
      </c>
      <c r="U211" s="224" t="s">
        <v>391</v>
      </c>
    </row>
    <row r="212" spans="1:21" s="18" customFormat="1" ht="60.75" customHeight="1" outlineLevel="2">
      <c r="A212" s="192"/>
      <c r="B212" s="98" t="s">
        <v>156</v>
      </c>
      <c r="C212" s="16">
        <f t="shared" si="211"/>
        <v>9682.5239999999994</v>
      </c>
      <c r="D212" s="16">
        <v>9682.5239999999994</v>
      </c>
      <c r="E212" s="16">
        <v>0</v>
      </c>
      <c r="F212" s="16">
        <v>0</v>
      </c>
      <c r="G212" s="16">
        <v>0</v>
      </c>
      <c r="H212" s="16">
        <f t="shared" si="212"/>
        <v>2986.3</v>
      </c>
      <c r="I212" s="16">
        <v>2986.3</v>
      </c>
      <c r="J212" s="16">
        <v>0</v>
      </c>
      <c r="K212" s="16">
        <v>0</v>
      </c>
      <c r="L212" s="16">
        <v>0</v>
      </c>
      <c r="M212" s="16">
        <f t="shared" si="167"/>
        <v>30.842164708293009</v>
      </c>
      <c r="N212" s="16">
        <f t="shared" si="219"/>
        <v>6696.2239999999993</v>
      </c>
      <c r="O212" s="16">
        <f t="shared" si="168"/>
        <v>30.842164708293009</v>
      </c>
      <c r="P212" s="16">
        <f t="shared" si="220"/>
        <v>6696.2239999999993</v>
      </c>
      <c r="Q212" s="16" t="str">
        <f t="shared" si="169"/>
        <v>-</v>
      </c>
      <c r="R212" s="16">
        <f t="shared" si="221"/>
        <v>0</v>
      </c>
      <c r="S212" s="16" t="str">
        <f t="shared" si="170"/>
        <v>-</v>
      </c>
      <c r="T212" s="16">
        <f t="shared" si="222"/>
        <v>0</v>
      </c>
      <c r="U212" s="224" t="s">
        <v>391</v>
      </c>
    </row>
    <row r="213" spans="1:21" s="18" customFormat="1" ht="45.75" customHeight="1" outlineLevel="2">
      <c r="A213" s="192"/>
      <c r="B213" s="98" t="s">
        <v>157</v>
      </c>
      <c r="C213" s="16">
        <f t="shared" si="211"/>
        <v>3296.1</v>
      </c>
      <c r="D213" s="16">
        <v>3296.1</v>
      </c>
      <c r="E213" s="16">
        <v>0</v>
      </c>
      <c r="F213" s="16">
        <v>0</v>
      </c>
      <c r="G213" s="16">
        <v>0</v>
      </c>
      <c r="H213" s="16">
        <f t="shared" si="212"/>
        <v>888.5</v>
      </c>
      <c r="I213" s="16">
        <v>888.5</v>
      </c>
      <c r="J213" s="16">
        <v>0</v>
      </c>
      <c r="K213" s="16">
        <v>0</v>
      </c>
      <c r="L213" s="16">
        <v>0</v>
      </c>
      <c r="M213" s="16">
        <f t="shared" si="167"/>
        <v>26.956099632899488</v>
      </c>
      <c r="N213" s="16">
        <f t="shared" si="219"/>
        <v>2407.6</v>
      </c>
      <c r="O213" s="16">
        <f t="shared" si="168"/>
        <v>26.956099632899488</v>
      </c>
      <c r="P213" s="16">
        <f t="shared" si="220"/>
        <v>2407.6</v>
      </c>
      <c r="Q213" s="16" t="str">
        <f t="shared" si="169"/>
        <v>-</v>
      </c>
      <c r="R213" s="16">
        <f t="shared" si="221"/>
        <v>0</v>
      </c>
      <c r="S213" s="16" t="str">
        <f>IFERROR(#REF!/F213*100,"-")</f>
        <v>-</v>
      </c>
      <c r="T213" s="16">
        <f t="shared" si="222"/>
        <v>0</v>
      </c>
      <c r="U213" s="224" t="s">
        <v>389</v>
      </c>
    </row>
    <row r="214" spans="1:21" s="39" customFormat="1" ht="81" collapsed="1">
      <c r="A214" s="26">
        <v>13</v>
      </c>
      <c r="B214" s="27" t="s">
        <v>210</v>
      </c>
      <c r="C214" s="7">
        <f t="shared" si="211"/>
        <v>33819</v>
      </c>
      <c r="D214" s="109">
        <f>SUM(D215:D221)</f>
        <v>2766</v>
      </c>
      <c r="E214" s="109">
        <f>SUM(E215:E221)</f>
        <v>31053</v>
      </c>
      <c r="F214" s="109">
        <f>SUM(F215:F221)</f>
        <v>0</v>
      </c>
      <c r="G214" s="109">
        <f>SUM(G215:G221)</f>
        <v>0</v>
      </c>
      <c r="H214" s="7">
        <f t="shared" si="212"/>
        <v>0</v>
      </c>
      <c r="I214" s="109">
        <f>SUM(I215:I221)</f>
        <v>0</v>
      </c>
      <c r="J214" s="109">
        <f>SUM(J215:J221)</f>
        <v>0</v>
      </c>
      <c r="K214" s="109">
        <f>SUM(K215:K221)</f>
        <v>0</v>
      </c>
      <c r="L214" s="109">
        <f>SUM(L215:L221)</f>
        <v>0</v>
      </c>
      <c r="M214" s="7">
        <f t="shared" si="167"/>
        <v>0</v>
      </c>
      <c r="N214" s="7">
        <f t="shared" si="219"/>
        <v>33819</v>
      </c>
      <c r="O214" s="7">
        <f t="shared" si="168"/>
        <v>0</v>
      </c>
      <c r="P214" s="7">
        <f t="shared" si="220"/>
        <v>2766</v>
      </c>
      <c r="Q214" s="7">
        <f t="shared" si="169"/>
        <v>0</v>
      </c>
      <c r="R214" s="7">
        <f t="shared" si="221"/>
        <v>31053</v>
      </c>
      <c r="S214" s="7" t="str">
        <f t="shared" si="170"/>
        <v>-</v>
      </c>
      <c r="T214" s="7">
        <f t="shared" si="222"/>
        <v>0</v>
      </c>
      <c r="U214" s="212"/>
    </row>
    <row r="215" spans="1:21" s="18" customFormat="1" ht="76.5" hidden="1" outlineLevel="2">
      <c r="A215" s="180"/>
      <c r="B215" s="23" t="s">
        <v>159</v>
      </c>
      <c r="C215" s="16">
        <f t="shared" si="211"/>
        <v>75</v>
      </c>
      <c r="D215" s="20">
        <v>75</v>
      </c>
      <c r="E215" s="20">
        <v>0</v>
      </c>
      <c r="F215" s="20">
        <v>0</v>
      </c>
      <c r="G215" s="20">
        <v>0</v>
      </c>
      <c r="H215" s="16">
        <f t="shared" si="212"/>
        <v>0</v>
      </c>
      <c r="I215" s="20">
        <v>0</v>
      </c>
      <c r="J215" s="20">
        <v>0</v>
      </c>
      <c r="K215" s="20">
        <v>0</v>
      </c>
      <c r="L215" s="20">
        <v>0</v>
      </c>
      <c r="M215" s="16">
        <f t="shared" si="167"/>
        <v>0</v>
      </c>
      <c r="N215" s="16">
        <f t="shared" si="219"/>
        <v>75</v>
      </c>
      <c r="O215" s="16">
        <f t="shared" si="168"/>
        <v>0</v>
      </c>
      <c r="P215" s="16">
        <f t="shared" si="220"/>
        <v>75</v>
      </c>
      <c r="Q215" s="16" t="str">
        <f t="shared" si="169"/>
        <v>-</v>
      </c>
      <c r="R215" s="16">
        <f t="shared" si="221"/>
        <v>0</v>
      </c>
      <c r="S215" s="16" t="str">
        <f t="shared" si="170"/>
        <v>-</v>
      </c>
      <c r="T215" s="16">
        <f t="shared" si="222"/>
        <v>0</v>
      </c>
      <c r="U215" s="213" t="s">
        <v>603</v>
      </c>
    </row>
    <row r="216" spans="1:21" s="18" customFormat="1" ht="48" hidden="1" customHeight="1" outlineLevel="2">
      <c r="A216" s="180"/>
      <c r="B216" s="23" t="s">
        <v>160</v>
      </c>
      <c r="C216" s="16">
        <f t="shared" si="211"/>
        <v>120</v>
      </c>
      <c r="D216" s="20">
        <v>36</v>
      </c>
      <c r="E216" s="20">
        <v>84</v>
      </c>
      <c r="F216" s="20">
        <v>0</v>
      </c>
      <c r="G216" s="20">
        <v>0</v>
      </c>
      <c r="H216" s="16">
        <f t="shared" si="212"/>
        <v>0</v>
      </c>
      <c r="I216" s="20">
        <v>0</v>
      </c>
      <c r="J216" s="20">
        <v>0</v>
      </c>
      <c r="K216" s="20">
        <v>0</v>
      </c>
      <c r="L216" s="20">
        <v>0</v>
      </c>
      <c r="M216" s="16">
        <f t="shared" si="167"/>
        <v>0</v>
      </c>
      <c r="N216" s="16">
        <f t="shared" si="219"/>
        <v>120</v>
      </c>
      <c r="O216" s="16">
        <f t="shared" si="168"/>
        <v>0</v>
      </c>
      <c r="P216" s="16">
        <f t="shared" si="220"/>
        <v>36</v>
      </c>
      <c r="Q216" s="16">
        <f t="shared" si="169"/>
        <v>0</v>
      </c>
      <c r="R216" s="16">
        <f t="shared" si="221"/>
        <v>84</v>
      </c>
      <c r="S216" s="16" t="str">
        <f t="shared" si="170"/>
        <v>-</v>
      </c>
      <c r="T216" s="16">
        <f t="shared" si="222"/>
        <v>0</v>
      </c>
      <c r="U216" s="213" t="s">
        <v>659</v>
      </c>
    </row>
    <row r="217" spans="1:21" ht="164.25" hidden="1" customHeight="1" outlineLevel="2">
      <c r="A217" s="180"/>
      <c r="B217" s="23" t="s">
        <v>161</v>
      </c>
      <c r="C217" s="16">
        <f t="shared" si="211"/>
        <v>950</v>
      </c>
      <c r="D217" s="20">
        <v>950</v>
      </c>
      <c r="E217" s="20">
        <v>0</v>
      </c>
      <c r="F217" s="20">
        <v>0</v>
      </c>
      <c r="G217" s="20">
        <v>0</v>
      </c>
      <c r="H217" s="16">
        <f t="shared" si="212"/>
        <v>0</v>
      </c>
      <c r="I217" s="20">
        <v>0</v>
      </c>
      <c r="J217" s="20">
        <v>0</v>
      </c>
      <c r="K217" s="20">
        <v>0</v>
      </c>
      <c r="L217" s="20">
        <v>0</v>
      </c>
      <c r="M217" s="16">
        <f t="shared" si="167"/>
        <v>0</v>
      </c>
      <c r="N217" s="16">
        <f t="shared" si="219"/>
        <v>950</v>
      </c>
      <c r="O217" s="16">
        <f t="shared" si="168"/>
        <v>0</v>
      </c>
      <c r="P217" s="16">
        <f t="shared" si="220"/>
        <v>950</v>
      </c>
      <c r="Q217" s="16" t="str">
        <f t="shared" si="169"/>
        <v>-</v>
      </c>
      <c r="R217" s="16">
        <f t="shared" si="221"/>
        <v>0</v>
      </c>
      <c r="S217" s="16" t="str">
        <f t="shared" si="170"/>
        <v>-</v>
      </c>
      <c r="T217" s="16">
        <f t="shared" si="222"/>
        <v>0</v>
      </c>
      <c r="U217" s="213" t="s">
        <v>660</v>
      </c>
    </row>
    <row r="218" spans="1:21" s="18" customFormat="1" ht="38.25" hidden="1" outlineLevel="2">
      <c r="A218" s="180"/>
      <c r="B218" s="23" t="s">
        <v>162</v>
      </c>
      <c r="C218" s="16">
        <f t="shared" si="211"/>
        <v>75</v>
      </c>
      <c r="D218" s="20">
        <v>75</v>
      </c>
      <c r="E218" s="20">
        <v>0</v>
      </c>
      <c r="F218" s="20">
        <v>0</v>
      </c>
      <c r="G218" s="20">
        <v>0</v>
      </c>
      <c r="H218" s="16">
        <f t="shared" si="212"/>
        <v>0</v>
      </c>
      <c r="I218" s="20">
        <v>0</v>
      </c>
      <c r="J218" s="20">
        <v>0</v>
      </c>
      <c r="K218" s="20">
        <v>0</v>
      </c>
      <c r="L218" s="20">
        <v>0</v>
      </c>
      <c r="M218" s="16">
        <f t="shared" si="167"/>
        <v>0</v>
      </c>
      <c r="N218" s="16">
        <f t="shared" si="219"/>
        <v>75</v>
      </c>
      <c r="O218" s="16">
        <f t="shared" si="168"/>
        <v>0</v>
      </c>
      <c r="P218" s="16">
        <f t="shared" si="220"/>
        <v>75</v>
      </c>
      <c r="Q218" s="16" t="str">
        <f t="shared" si="169"/>
        <v>-</v>
      </c>
      <c r="R218" s="16">
        <f t="shared" si="221"/>
        <v>0</v>
      </c>
      <c r="S218" s="16" t="str">
        <f t="shared" si="170"/>
        <v>-</v>
      </c>
      <c r="T218" s="16">
        <f t="shared" si="222"/>
        <v>0</v>
      </c>
      <c r="U218" s="213" t="s">
        <v>603</v>
      </c>
    </row>
    <row r="219" spans="1:21" s="18" customFormat="1" ht="51" hidden="1" outlineLevel="2">
      <c r="A219" s="180"/>
      <c r="B219" s="23" t="s">
        <v>656</v>
      </c>
      <c r="C219" s="16">
        <f t="shared" si="211"/>
        <v>10312</v>
      </c>
      <c r="D219" s="20">
        <v>516</v>
      </c>
      <c r="E219" s="20">
        <v>9796</v>
      </c>
      <c r="F219" s="20">
        <v>0</v>
      </c>
      <c r="G219" s="20">
        <v>0</v>
      </c>
      <c r="H219" s="16">
        <f t="shared" si="212"/>
        <v>0</v>
      </c>
      <c r="I219" s="20">
        <v>0</v>
      </c>
      <c r="J219" s="20">
        <v>0</v>
      </c>
      <c r="K219" s="20">
        <v>0</v>
      </c>
      <c r="L219" s="20">
        <v>0</v>
      </c>
      <c r="M219" s="16">
        <f t="shared" si="167"/>
        <v>0</v>
      </c>
      <c r="N219" s="16">
        <f t="shared" si="219"/>
        <v>10312</v>
      </c>
      <c r="O219" s="16">
        <f t="shared" si="168"/>
        <v>0</v>
      </c>
      <c r="P219" s="16">
        <f t="shared" si="220"/>
        <v>516</v>
      </c>
      <c r="Q219" s="16">
        <f t="shared" si="169"/>
        <v>0</v>
      </c>
      <c r="R219" s="16">
        <f t="shared" si="221"/>
        <v>9796</v>
      </c>
      <c r="S219" s="16" t="str">
        <f t="shared" si="170"/>
        <v>-</v>
      </c>
      <c r="T219" s="16">
        <f t="shared" si="222"/>
        <v>0</v>
      </c>
      <c r="U219" s="213" t="s">
        <v>661</v>
      </c>
    </row>
    <row r="220" spans="1:21" s="18" customFormat="1" ht="37.5" hidden="1" customHeight="1" outlineLevel="2">
      <c r="A220" s="180"/>
      <c r="B220" s="23" t="s">
        <v>657</v>
      </c>
      <c r="C220" s="16">
        <f t="shared" ref="C220" si="223">SUM(D220:F220)</f>
        <v>11427</v>
      </c>
      <c r="D220" s="20">
        <v>571</v>
      </c>
      <c r="E220" s="20">
        <v>10856</v>
      </c>
      <c r="F220" s="20">
        <v>0</v>
      </c>
      <c r="G220" s="20">
        <v>0</v>
      </c>
      <c r="H220" s="16">
        <f t="shared" ref="H220" si="224">SUM(I220:K220)</f>
        <v>0</v>
      </c>
      <c r="I220" s="20">
        <v>0</v>
      </c>
      <c r="J220" s="20">
        <v>0</v>
      </c>
      <c r="K220" s="20">
        <v>0</v>
      </c>
      <c r="L220" s="20">
        <v>0</v>
      </c>
      <c r="M220" s="16">
        <f t="shared" ref="M220" si="225">IFERROR(H220/C220*100,"-")</f>
        <v>0</v>
      </c>
      <c r="N220" s="16">
        <f t="shared" ref="N220" si="226">C220-H220</f>
        <v>11427</v>
      </c>
      <c r="O220" s="16">
        <f t="shared" ref="O220" si="227">IFERROR(I220/D220*100,"-")</f>
        <v>0</v>
      </c>
      <c r="P220" s="16">
        <f t="shared" ref="P220" si="228">D220-I220</f>
        <v>571</v>
      </c>
      <c r="Q220" s="16">
        <f t="shared" ref="Q220" si="229">IFERROR(J220/E220*100,"-")</f>
        <v>0</v>
      </c>
      <c r="R220" s="16">
        <f t="shared" ref="R220" si="230">E220-J220</f>
        <v>10856</v>
      </c>
      <c r="S220" s="16" t="str">
        <f t="shared" ref="S220" si="231">IFERROR(K220/F220*100,"-")</f>
        <v>-</v>
      </c>
      <c r="T220" s="16">
        <f t="shared" ref="T220" si="232">F220-K220</f>
        <v>0</v>
      </c>
      <c r="U220" s="213" t="s">
        <v>662</v>
      </c>
    </row>
    <row r="221" spans="1:21" s="18" customFormat="1" ht="39.75" hidden="1" customHeight="1" outlineLevel="2">
      <c r="A221" s="180"/>
      <c r="B221" s="23" t="s">
        <v>658</v>
      </c>
      <c r="C221" s="16">
        <f t="shared" si="211"/>
        <v>10860</v>
      </c>
      <c r="D221" s="20">
        <v>543</v>
      </c>
      <c r="E221" s="20">
        <v>10317</v>
      </c>
      <c r="F221" s="20">
        <v>0</v>
      </c>
      <c r="G221" s="20">
        <v>0</v>
      </c>
      <c r="H221" s="16">
        <f t="shared" si="212"/>
        <v>0</v>
      </c>
      <c r="I221" s="20">
        <v>0</v>
      </c>
      <c r="J221" s="20">
        <v>0</v>
      </c>
      <c r="K221" s="20">
        <v>0</v>
      </c>
      <c r="L221" s="20">
        <v>0</v>
      </c>
      <c r="M221" s="16">
        <f t="shared" si="167"/>
        <v>0</v>
      </c>
      <c r="N221" s="16">
        <f t="shared" si="219"/>
        <v>10860</v>
      </c>
      <c r="O221" s="16">
        <f t="shared" si="168"/>
        <v>0</v>
      </c>
      <c r="P221" s="16">
        <f t="shared" si="220"/>
        <v>543</v>
      </c>
      <c r="Q221" s="16">
        <f t="shared" si="169"/>
        <v>0</v>
      </c>
      <c r="R221" s="16">
        <f t="shared" si="221"/>
        <v>10317</v>
      </c>
      <c r="S221" s="16" t="str">
        <f t="shared" si="170"/>
        <v>-</v>
      </c>
      <c r="T221" s="16">
        <f t="shared" si="222"/>
        <v>0</v>
      </c>
      <c r="U221" s="213" t="s">
        <v>662</v>
      </c>
    </row>
    <row r="222" spans="1:21" s="39" customFormat="1" ht="74.25" customHeight="1">
      <c r="A222" s="26">
        <v>14</v>
      </c>
      <c r="B222" s="293" t="s">
        <v>166</v>
      </c>
      <c r="C222" s="7">
        <f t="shared" si="211"/>
        <v>15425.699999999999</v>
      </c>
      <c r="D222" s="7">
        <f>D223+D224</f>
        <v>15237.8</v>
      </c>
      <c r="E222" s="7">
        <f>E223+E224</f>
        <v>187.9</v>
      </c>
      <c r="F222" s="7">
        <f>F223+F224</f>
        <v>0</v>
      </c>
      <c r="G222" s="7">
        <f>G223+G224</f>
        <v>0</v>
      </c>
      <c r="H222" s="7">
        <f t="shared" si="212"/>
        <v>1509.14</v>
      </c>
      <c r="I222" s="7">
        <f>I223+I224</f>
        <v>1509.14</v>
      </c>
      <c r="J222" s="7">
        <f>J223+J224</f>
        <v>0</v>
      </c>
      <c r="K222" s="7">
        <f>K223+K224</f>
        <v>0</v>
      </c>
      <c r="L222" s="7">
        <f>L223+L224</f>
        <v>0</v>
      </c>
      <c r="M222" s="7">
        <f>IFERROR(H222/C222*100,"-")</f>
        <v>9.7832837407702744</v>
      </c>
      <c r="N222" s="7">
        <f t="shared" si="219"/>
        <v>13916.56</v>
      </c>
      <c r="O222" s="7">
        <f t="shared" si="168"/>
        <v>9.9039231385108106</v>
      </c>
      <c r="P222" s="7">
        <f t="shared" si="220"/>
        <v>13728.66</v>
      </c>
      <c r="Q222" s="7">
        <f t="shared" si="169"/>
        <v>0</v>
      </c>
      <c r="R222" s="7">
        <f t="shared" si="221"/>
        <v>187.9</v>
      </c>
      <c r="S222" s="7" t="str">
        <f t="shared" si="170"/>
        <v>-</v>
      </c>
      <c r="T222" s="7">
        <f t="shared" si="222"/>
        <v>0</v>
      </c>
      <c r="U222" s="212"/>
    </row>
    <row r="223" spans="1:21" s="18" customFormat="1" ht="38.25" outlineLevel="1">
      <c r="A223" s="103"/>
      <c r="B223" s="103" t="s">
        <v>163</v>
      </c>
      <c r="C223" s="16">
        <f t="shared" ref="C223" si="233">SUM(D223:F223)</f>
        <v>0</v>
      </c>
      <c r="D223" s="16">
        <v>0</v>
      </c>
      <c r="E223" s="16">
        <v>0</v>
      </c>
      <c r="F223" s="16">
        <v>0</v>
      </c>
      <c r="G223" s="16">
        <v>0</v>
      </c>
      <c r="H223" s="16">
        <f t="shared" ref="H223" si="234">SUM(I223:K223)</f>
        <v>0</v>
      </c>
      <c r="I223" s="16">
        <v>0</v>
      </c>
      <c r="J223" s="16">
        <v>0</v>
      </c>
      <c r="K223" s="16">
        <v>0</v>
      </c>
      <c r="L223" s="16">
        <v>0</v>
      </c>
      <c r="M223" s="16" t="str">
        <f t="shared" ref="M223" si="235">IFERROR(H223/C223*100,"-")</f>
        <v>-</v>
      </c>
      <c r="N223" s="16">
        <f t="shared" ref="N223" si="236">C223-H223</f>
        <v>0</v>
      </c>
      <c r="O223" s="16" t="str">
        <f t="shared" ref="O223" si="237">IFERROR(I223/D223*100,"-")</f>
        <v>-</v>
      </c>
      <c r="P223" s="16">
        <f t="shared" ref="P223" si="238">D223-I223</f>
        <v>0</v>
      </c>
      <c r="Q223" s="16" t="str">
        <f t="shared" ref="Q223" si="239">IFERROR(J223/E223*100,"-")</f>
        <v>-</v>
      </c>
      <c r="R223" s="16">
        <f t="shared" ref="R223" si="240">E223-J223</f>
        <v>0</v>
      </c>
      <c r="S223" s="16" t="str">
        <f t="shared" ref="S223" si="241">IFERROR(K223/F223*100,"-")</f>
        <v>-</v>
      </c>
      <c r="T223" s="16">
        <f t="shared" ref="T223" si="242">F223-K223</f>
        <v>0</v>
      </c>
      <c r="U223" s="213"/>
    </row>
    <row r="224" spans="1:21" s="18" customFormat="1" ht="83.25" customHeight="1" outlineLevel="1">
      <c r="A224" s="103"/>
      <c r="B224" s="103" t="s">
        <v>167</v>
      </c>
      <c r="C224" s="22">
        <f t="shared" si="211"/>
        <v>15425.699999999999</v>
      </c>
      <c r="D224" s="22">
        <f>SUM(D225:D230)</f>
        <v>15237.8</v>
      </c>
      <c r="E224" s="22">
        <f>SUM(E225:E230)</f>
        <v>187.9</v>
      </c>
      <c r="F224" s="22">
        <f>SUM(F225:F230)</f>
        <v>0</v>
      </c>
      <c r="G224" s="22">
        <f>SUM(G225:G230)</f>
        <v>0</v>
      </c>
      <c r="H224" s="22">
        <f t="shared" si="212"/>
        <v>1509.14</v>
      </c>
      <c r="I224" s="22">
        <f>SUM(I225:I230)</f>
        <v>1509.14</v>
      </c>
      <c r="J224" s="22">
        <f>SUM(J225:J230)</f>
        <v>0</v>
      </c>
      <c r="K224" s="22">
        <f>SUM(K225:K230)</f>
        <v>0</v>
      </c>
      <c r="L224" s="22">
        <f>SUM(L225:L230)</f>
        <v>0</v>
      </c>
      <c r="M224" s="22">
        <f t="shared" si="167"/>
        <v>9.7832837407702744</v>
      </c>
      <c r="N224" s="22">
        <f t="shared" si="219"/>
        <v>13916.56</v>
      </c>
      <c r="O224" s="22">
        <f t="shared" si="168"/>
        <v>9.9039231385108106</v>
      </c>
      <c r="P224" s="22">
        <f t="shared" si="220"/>
        <v>13728.66</v>
      </c>
      <c r="Q224" s="22">
        <f t="shared" si="169"/>
        <v>0</v>
      </c>
      <c r="R224" s="22">
        <f t="shared" si="221"/>
        <v>187.9</v>
      </c>
      <c r="S224" s="22" t="str">
        <f t="shared" si="170"/>
        <v>-</v>
      </c>
      <c r="T224" s="22">
        <f t="shared" si="222"/>
        <v>0</v>
      </c>
      <c r="U224" s="213"/>
    </row>
    <row r="225" spans="1:21" s="18" customFormat="1" ht="30" outlineLevel="2">
      <c r="A225" s="193"/>
      <c r="B225" s="23" t="s">
        <v>164</v>
      </c>
      <c r="C225" s="16">
        <f t="shared" si="211"/>
        <v>132</v>
      </c>
      <c r="D225" s="16">
        <v>132</v>
      </c>
      <c r="E225" s="16">
        <v>0</v>
      </c>
      <c r="F225" s="16">
        <v>0</v>
      </c>
      <c r="G225" s="16">
        <v>0</v>
      </c>
      <c r="H225" s="16">
        <f t="shared" si="212"/>
        <v>0</v>
      </c>
      <c r="I225" s="16">
        <v>0</v>
      </c>
      <c r="J225" s="16">
        <v>0</v>
      </c>
      <c r="K225" s="16">
        <v>0</v>
      </c>
      <c r="L225" s="16">
        <v>0</v>
      </c>
      <c r="M225" s="16">
        <f t="shared" si="167"/>
        <v>0</v>
      </c>
      <c r="N225" s="16">
        <f t="shared" si="219"/>
        <v>132</v>
      </c>
      <c r="O225" s="16">
        <f t="shared" si="168"/>
        <v>0</v>
      </c>
      <c r="P225" s="16">
        <f t="shared" si="220"/>
        <v>132</v>
      </c>
      <c r="Q225" s="16" t="str">
        <f t="shared" si="169"/>
        <v>-</v>
      </c>
      <c r="R225" s="16">
        <f t="shared" si="221"/>
        <v>0</v>
      </c>
      <c r="S225" s="16" t="str">
        <f t="shared" si="170"/>
        <v>-</v>
      </c>
      <c r="T225" s="16">
        <f t="shared" si="222"/>
        <v>0</v>
      </c>
      <c r="U225" s="213" t="s">
        <v>710</v>
      </c>
    </row>
    <row r="226" spans="1:21" s="18" customFormat="1" ht="60" outlineLevel="2">
      <c r="A226" s="193"/>
      <c r="B226" s="23" t="s">
        <v>213</v>
      </c>
      <c r="C226" s="16">
        <f t="shared" si="211"/>
        <v>635</v>
      </c>
      <c r="D226" s="16">
        <v>635</v>
      </c>
      <c r="E226" s="16">
        <v>0</v>
      </c>
      <c r="F226" s="16">
        <v>0</v>
      </c>
      <c r="G226" s="16">
        <v>0</v>
      </c>
      <c r="H226" s="16">
        <f t="shared" si="212"/>
        <v>15.34</v>
      </c>
      <c r="I226" s="16">
        <v>15.34</v>
      </c>
      <c r="J226" s="16">
        <v>0</v>
      </c>
      <c r="K226" s="16">
        <v>0</v>
      </c>
      <c r="L226" s="16">
        <v>0</v>
      </c>
      <c r="M226" s="16">
        <f t="shared" si="167"/>
        <v>2.4157480314960629</v>
      </c>
      <c r="N226" s="16">
        <f t="shared" si="219"/>
        <v>619.66</v>
      </c>
      <c r="O226" s="16">
        <f t="shared" si="168"/>
        <v>2.4157480314960629</v>
      </c>
      <c r="P226" s="16">
        <f t="shared" si="220"/>
        <v>619.66</v>
      </c>
      <c r="Q226" s="16" t="str">
        <f t="shared" si="169"/>
        <v>-</v>
      </c>
      <c r="R226" s="16">
        <f t="shared" si="221"/>
        <v>0</v>
      </c>
      <c r="S226" s="16" t="str">
        <f t="shared" si="170"/>
        <v>-</v>
      </c>
      <c r="T226" s="16">
        <f t="shared" si="222"/>
        <v>0</v>
      </c>
      <c r="U226" s="214" t="s">
        <v>711</v>
      </c>
    </row>
    <row r="227" spans="1:21" s="18" customFormat="1" ht="38.25" outlineLevel="2">
      <c r="A227" s="190"/>
      <c r="B227" s="23" t="s">
        <v>165</v>
      </c>
      <c r="C227" s="16">
        <f t="shared" si="211"/>
        <v>208.8</v>
      </c>
      <c r="D227" s="16">
        <v>20.9</v>
      </c>
      <c r="E227" s="16">
        <v>187.9</v>
      </c>
      <c r="F227" s="16">
        <v>0</v>
      </c>
      <c r="G227" s="16">
        <v>0</v>
      </c>
      <c r="H227" s="16">
        <f t="shared" si="212"/>
        <v>17.899999999999999</v>
      </c>
      <c r="I227" s="16">
        <v>17.899999999999999</v>
      </c>
      <c r="J227" s="16">
        <v>0</v>
      </c>
      <c r="K227" s="16">
        <v>0</v>
      </c>
      <c r="L227" s="16">
        <v>0</v>
      </c>
      <c r="M227" s="16">
        <f t="shared" si="167"/>
        <v>8.5727969348658988</v>
      </c>
      <c r="N227" s="16">
        <f t="shared" si="219"/>
        <v>190.9</v>
      </c>
      <c r="O227" s="16">
        <f t="shared" si="168"/>
        <v>85.645933014354071</v>
      </c>
      <c r="P227" s="16">
        <f t="shared" si="220"/>
        <v>3</v>
      </c>
      <c r="Q227" s="16">
        <f t="shared" si="169"/>
        <v>0</v>
      </c>
      <c r="R227" s="16">
        <f t="shared" si="221"/>
        <v>187.9</v>
      </c>
      <c r="S227" s="16" t="str">
        <f t="shared" si="170"/>
        <v>-</v>
      </c>
      <c r="T227" s="16">
        <f t="shared" si="222"/>
        <v>0</v>
      </c>
      <c r="U227" s="213" t="s">
        <v>713</v>
      </c>
    </row>
    <row r="228" spans="1:21" s="18" customFormat="1" ht="51" outlineLevel="2">
      <c r="A228" s="190"/>
      <c r="B228" s="23" t="s">
        <v>712</v>
      </c>
      <c r="C228" s="16">
        <f t="shared" si="211"/>
        <v>65.599999999999994</v>
      </c>
      <c r="D228" s="16">
        <v>65.599999999999994</v>
      </c>
      <c r="E228" s="16">
        <v>0</v>
      </c>
      <c r="F228" s="16">
        <v>0</v>
      </c>
      <c r="G228" s="16">
        <v>0</v>
      </c>
      <c r="H228" s="16">
        <f t="shared" si="212"/>
        <v>0</v>
      </c>
      <c r="I228" s="16">
        <v>0</v>
      </c>
      <c r="J228" s="16">
        <v>0</v>
      </c>
      <c r="K228" s="16">
        <v>0</v>
      </c>
      <c r="L228" s="16">
        <v>0</v>
      </c>
      <c r="M228" s="16">
        <f t="shared" si="167"/>
        <v>0</v>
      </c>
      <c r="N228" s="16">
        <f t="shared" si="219"/>
        <v>65.599999999999994</v>
      </c>
      <c r="O228" s="16">
        <f t="shared" si="168"/>
        <v>0</v>
      </c>
      <c r="P228" s="16">
        <f t="shared" si="220"/>
        <v>65.599999999999994</v>
      </c>
      <c r="Q228" s="16" t="str">
        <f t="shared" si="169"/>
        <v>-</v>
      </c>
      <c r="R228" s="16">
        <f t="shared" si="221"/>
        <v>0</v>
      </c>
      <c r="S228" s="16" t="str">
        <f t="shared" si="170"/>
        <v>-</v>
      </c>
      <c r="T228" s="16">
        <f t="shared" si="222"/>
        <v>0</v>
      </c>
      <c r="U228" s="213" t="s">
        <v>714</v>
      </c>
    </row>
    <row r="229" spans="1:21" s="18" customFormat="1" ht="38.25" outlineLevel="2">
      <c r="A229" s="193"/>
      <c r="B229" s="102" t="s">
        <v>211</v>
      </c>
      <c r="C229" s="16">
        <f t="shared" si="211"/>
        <v>4450</v>
      </c>
      <c r="D229" s="16">
        <v>4450</v>
      </c>
      <c r="E229" s="16">
        <v>0</v>
      </c>
      <c r="F229" s="16">
        <v>0</v>
      </c>
      <c r="G229" s="16">
        <v>0</v>
      </c>
      <c r="H229" s="16">
        <f t="shared" si="212"/>
        <v>0</v>
      </c>
      <c r="I229" s="16">
        <v>0</v>
      </c>
      <c r="J229" s="16">
        <v>0</v>
      </c>
      <c r="K229" s="16">
        <v>0</v>
      </c>
      <c r="L229" s="16">
        <v>0</v>
      </c>
      <c r="M229" s="16">
        <f t="shared" si="167"/>
        <v>0</v>
      </c>
      <c r="N229" s="16">
        <f t="shared" si="219"/>
        <v>4450</v>
      </c>
      <c r="O229" s="16">
        <f t="shared" si="168"/>
        <v>0</v>
      </c>
      <c r="P229" s="16">
        <f t="shared" si="220"/>
        <v>4450</v>
      </c>
      <c r="Q229" s="16" t="str">
        <f t="shared" si="169"/>
        <v>-</v>
      </c>
      <c r="R229" s="16">
        <f t="shared" si="221"/>
        <v>0</v>
      </c>
      <c r="S229" s="16" t="str">
        <f t="shared" si="170"/>
        <v>-</v>
      </c>
      <c r="T229" s="16">
        <f t="shared" si="222"/>
        <v>0</v>
      </c>
      <c r="U229" s="213" t="s">
        <v>715</v>
      </c>
    </row>
    <row r="230" spans="1:21" s="18" customFormat="1" ht="63.75" outlineLevel="2">
      <c r="A230" s="193"/>
      <c r="B230" s="23" t="s">
        <v>212</v>
      </c>
      <c r="C230" s="16">
        <f t="shared" si="211"/>
        <v>9934.2999999999993</v>
      </c>
      <c r="D230" s="16">
        <v>9934.2999999999993</v>
      </c>
      <c r="E230" s="16">
        <v>0</v>
      </c>
      <c r="F230" s="16">
        <v>0</v>
      </c>
      <c r="G230" s="16">
        <v>0</v>
      </c>
      <c r="H230" s="16">
        <f t="shared" si="212"/>
        <v>1475.9</v>
      </c>
      <c r="I230" s="16">
        <v>1475.9</v>
      </c>
      <c r="J230" s="16">
        <v>0</v>
      </c>
      <c r="K230" s="16">
        <v>0</v>
      </c>
      <c r="L230" s="16">
        <v>0</v>
      </c>
      <c r="M230" s="16">
        <f t="shared" si="167"/>
        <v>14.856607913994949</v>
      </c>
      <c r="N230" s="16">
        <f t="shared" si="219"/>
        <v>8458.4</v>
      </c>
      <c r="O230" s="16">
        <f t="shared" si="168"/>
        <v>14.856607913994949</v>
      </c>
      <c r="P230" s="16">
        <f t="shared" si="220"/>
        <v>8458.4</v>
      </c>
      <c r="Q230" s="16" t="str">
        <f t="shared" si="169"/>
        <v>-</v>
      </c>
      <c r="R230" s="16">
        <f t="shared" si="221"/>
        <v>0</v>
      </c>
      <c r="S230" s="16" t="str">
        <f t="shared" si="170"/>
        <v>-</v>
      </c>
      <c r="T230" s="16">
        <f t="shared" si="222"/>
        <v>0</v>
      </c>
      <c r="U230" s="213"/>
    </row>
    <row r="231" spans="1:21" s="39" customFormat="1" ht="45" collapsed="1">
      <c r="A231" s="26">
        <v>15</v>
      </c>
      <c r="B231" s="293" t="s">
        <v>340</v>
      </c>
      <c r="C231" s="7">
        <f t="shared" si="211"/>
        <v>69374</v>
      </c>
      <c r="D231" s="7">
        <f>SUM(D232:D242)</f>
        <v>9997</v>
      </c>
      <c r="E231" s="7">
        <f>SUM(E232:E242)</f>
        <v>59377</v>
      </c>
      <c r="F231" s="7">
        <f>SUM(F232:F242)</f>
        <v>0</v>
      </c>
      <c r="G231" s="7">
        <f>SUM(G232:G242)</f>
        <v>0</v>
      </c>
      <c r="H231" s="7">
        <f t="shared" si="212"/>
        <v>20.399999999999999</v>
      </c>
      <c r="I231" s="7">
        <f>SUM(I232:I242)</f>
        <v>20.399999999999999</v>
      </c>
      <c r="J231" s="7">
        <f>SUM(J232:J242)</f>
        <v>0</v>
      </c>
      <c r="K231" s="7">
        <f>SUM(K232:K242)</f>
        <v>0</v>
      </c>
      <c r="L231" s="7">
        <f>SUM(L232:L242)</f>
        <v>0</v>
      </c>
      <c r="M231" s="7">
        <f t="shared" si="167"/>
        <v>2.9405829273214747E-2</v>
      </c>
      <c r="N231" s="7">
        <f t="shared" si="219"/>
        <v>69353.600000000006</v>
      </c>
      <c r="O231" s="7">
        <f t="shared" si="168"/>
        <v>0.20406121836550967</v>
      </c>
      <c r="P231" s="7">
        <f t="shared" si="220"/>
        <v>9976.6</v>
      </c>
      <c r="Q231" s="7">
        <f t="shared" si="169"/>
        <v>0</v>
      </c>
      <c r="R231" s="7">
        <f t="shared" si="221"/>
        <v>59377</v>
      </c>
      <c r="S231" s="7" t="str">
        <f t="shared" si="170"/>
        <v>-</v>
      </c>
      <c r="T231" s="7">
        <f t="shared" si="222"/>
        <v>0</v>
      </c>
      <c r="U231" s="212" t="s">
        <v>651</v>
      </c>
    </row>
    <row r="232" spans="1:21" s="18" customFormat="1" ht="38.25" hidden="1" outlineLevel="2">
      <c r="A232" s="103"/>
      <c r="B232" s="23" t="s">
        <v>168</v>
      </c>
      <c r="C232" s="16">
        <f t="shared" si="211"/>
        <v>29814</v>
      </c>
      <c r="D232" s="16">
        <v>2981</v>
      </c>
      <c r="E232" s="16">
        <v>26833</v>
      </c>
      <c r="F232" s="16">
        <v>0</v>
      </c>
      <c r="G232" s="16">
        <v>0</v>
      </c>
      <c r="H232" s="16">
        <f t="shared" si="212"/>
        <v>0</v>
      </c>
      <c r="I232" s="16">
        <v>0</v>
      </c>
      <c r="J232" s="16">
        <v>0</v>
      </c>
      <c r="K232" s="16">
        <v>0</v>
      </c>
      <c r="L232" s="16">
        <v>0</v>
      </c>
      <c r="M232" s="16">
        <f t="shared" ref="M232:M274" si="243">IFERROR(H232/C232*100,"-")</f>
        <v>0</v>
      </c>
      <c r="N232" s="16">
        <f t="shared" si="219"/>
        <v>29814</v>
      </c>
      <c r="O232" s="16">
        <f t="shared" ref="O232:O274" si="244">IFERROR(I232/D232*100,"-")</f>
        <v>0</v>
      </c>
      <c r="P232" s="16">
        <f t="shared" si="220"/>
        <v>2981</v>
      </c>
      <c r="Q232" s="16">
        <f t="shared" ref="Q232:Q274" si="245">IFERROR(J232/E232*100,"-")</f>
        <v>0</v>
      </c>
      <c r="R232" s="16">
        <f t="shared" si="221"/>
        <v>26833</v>
      </c>
      <c r="S232" s="16" t="str">
        <f t="shared" ref="S232:S274" si="246">IFERROR(K232/F232*100,"-")</f>
        <v>-</v>
      </c>
      <c r="T232" s="16">
        <f t="shared" si="222"/>
        <v>0</v>
      </c>
      <c r="U232" s="213"/>
    </row>
    <row r="233" spans="1:21" s="18" customFormat="1" ht="38.25" hidden="1" outlineLevel="2">
      <c r="A233" s="103"/>
      <c r="B233" s="23" t="s">
        <v>169</v>
      </c>
      <c r="C233" s="16">
        <f t="shared" si="211"/>
        <v>36160</v>
      </c>
      <c r="D233" s="16">
        <v>3616</v>
      </c>
      <c r="E233" s="16">
        <v>32544</v>
      </c>
      <c r="F233" s="16">
        <v>0</v>
      </c>
      <c r="G233" s="16">
        <v>0</v>
      </c>
      <c r="H233" s="16">
        <f t="shared" si="212"/>
        <v>0</v>
      </c>
      <c r="I233" s="16">
        <v>0</v>
      </c>
      <c r="J233" s="16">
        <v>0</v>
      </c>
      <c r="K233" s="16">
        <v>0</v>
      </c>
      <c r="L233" s="16">
        <v>0</v>
      </c>
      <c r="M233" s="16">
        <f t="shared" si="243"/>
        <v>0</v>
      </c>
      <c r="N233" s="16">
        <f t="shared" si="219"/>
        <v>36160</v>
      </c>
      <c r="O233" s="16">
        <f t="shared" si="244"/>
        <v>0</v>
      </c>
      <c r="P233" s="16">
        <f t="shared" si="220"/>
        <v>3616</v>
      </c>
      <c r="Q233" s="16">
        <f t="shared" si="245"/>
        <v>0</v>
      </c>
      <c r="R233" s="16">
        <f t="shared" si="221"/>
        <v>32544</v>
      </c>
      <c r="S233" s="16" t="str">
        <f t="shared" si="246"/>
        <v>-</v>
      </c>
      <c r="T233" s="16">
        <f t="shared" si="222"/>
        <v>0</v>
      </c>
      <c r="U233" s="213"/>
    </row>
    <row r="234" spans="1:21" s="18" customFormat="1" ht="76.5" hidden="1" outlineLevel="2">
      <c r="A234" s="103"/>
      <c r="B234" s="23" t="s">
        <v>648</v>
      </c>
      <c r="C234" s="16">
        <f t="shared" ref="C234" si="247">SUM(D234:F234)</f>
        <v>100</v>
      </c>
      <c r="D234" s="16">
        <v>100</v>
      </c>
      <c r="E234" s="16">
        <v>0</v>
      </c>
      <c r="F234" s="16">
        <v>0</v>
      </c>
      <c r="G234" s="16">
        <v>0</v>
      </c>
      <c r="H234" s="16">
        <f t="shared" ref="H234" si="248">SUM(I234:K234)</f>
        <v>0</v>
      </c>
      <c r="I234" s="16">
        <v>0</v>
      </c>
      <c r="J234" s="16">
        <v>0</v>
      </c>
      <c r="K234" s="16">
        <v>0</v>
      </c>
      <c r="L234" s="16">
        <v>0</v>
      </c>
      <c r="M234" s="16">
        <f t="shared" ref="M234" si="249">IFERROR(H234/C234*100,"-")</f>
        <v>0</v>
      </c>
      <c r="N234" s="16">
        <f t="shared" ref="N234" si="250">C234-H234</f>
        <v>100</v>
      </c>
      <c r="O234" s="16">
        <f t="shared" ref="O234" si="251">IFERROR(I234/D234*100,"-")</f>
        <v>0</v>
      </c>
      <c r="P234" s="16">
        <f t="shared" ref="P234" si="252">D234-I234</f>
        <v>100</v>
      </c>
      <c r="Q234" s="16" t="str">
        <f t="shared" ref="Q234" si="253">IFERROR(J234/E234*100,"-")</f>
        <v>-</v>
      </c>
      <c r="R234" s="16">
        <f t="shared" ref="R234" si="254">E234-J234</f>
        <v>0</v>
      </c>
      <c r="S234" s="16" t="str">
        <f t="shared" ref="S234" si="255">IFERROR(K234/F234*100,"-")</f>
        <v>-</v>
      </c>
      <c r="T234" s="16">
        <f t="shared" ref="T234" si="256">F234-K234</f>
        <v>0</v>
      </c>
      <c r="U234" s="214"/>
    </row>
    <row r="235" spans="1:21" s="18" customFormat="1" ht="51" hidden="1" outlineLevel="2">
      <c r="A235" s="194"/>
      <c r="B235" s="23" t="s">
        <v>649</v>
      </c>
      <c r="C235" s="16">
        <f t="shared" si="211"/>
        <v>1600</v>
      </c>
      <c r="D235" s="16">
        <v>1600</v>
      </c>
      <c r="E235" s="16">
        <v>0</v>
      </c>
      <c r="F235" s="16">
        <v>0</v>
      </c>
      <c r="G235" s="16">
        <v>0</v>
      </c>
      <c r="H235" s="16">
        <f t="shared" si="212"/>
        <v>0</v>
      </c>
      <c r="I235" s="16">
        <v>0</v>
      </c>
      <c r="J235" s="16">
        <v>0</v>
      </c>
      <c r="K235" s="16">
        <v>0</v>
      </c>
      <c r="L235" s="16">
        <v>0</v>
      </c>
      <c r="M235" s="16">
        <f t="shared" si="243"/>
        <v>0</v>
      </c>
      <c r="N235" s="16">
        <f t="shared" si="219"/>
        <v>1600</v>
      </c>
      <c r="O235" s="16">
        <f t="shared" si="244"/>
        <v>0</v>
      </c>
      <c r="P235" s="16">
        <f t="shared" si="220"/>
        <v>1600</v>
      </c>
      <c r="Q235" s="16" t="str">
        <f t="shared" si="245"/>
        <v>-</v>
      </c>
      <c r="R235" s="16">
        <f t="shared" si="221"/>
        <v>0</v>
      </c>
      <c r="S235" s="16" t="str">
        <f t="shared" si="246"/>
        <v>-</v>
      </c>
      <c r="T235" s="16">
        <f t="shared" si="222"/>
        <v>0</v>
      </c>
      <c r="U235" s="214"/>
    </row>
    <row r="236" spans="1:21" ht="38.25" hidden="1" outlineLevel="2">
      <c r="A236" s="195"/>
      <c r="B236" s="23" t="s">
        <v>650</v>
      </c>
      <c r="C236" s="16">
        <f t="shared" si="211"/>
        <v>350</v>
      </c>
      <c r="D236" s="16">
        <v>350</v>
      </c>
      <c r="E236" s="16">
        <v>0</v>
      </c>
      <c r="F236" s="16">
        <v>0</v>
      </c>
      <c r="G236" s="16">
        <v>0</v>
      </c>
      <c r="H236" s="16">
        <f t="shared" si="212"/>
        <v>0</v>
      </c>
      <c r="I236" s="16">
        <v>0</v>
      </c>
      <c r="J236" s="16">
        <v>0</v>
      </c>
      <c r="K236" s="16">
        <v>0</v>
      </c>
      <c r="L236" s="16">
        <v>0</v>
      </c>
      <c r="M236" s="16">
        <f t="shared" si="243"/>
        <v>0</v>
      </c>
      <c r="N236" s="16">
        <f t="shared" si="219"/>
        <v>350</v>
      </c>
      <c r="O236" s="16">
        <f t="shared" si="244"/>
        <v>0</v>
      </c>
      <c r="P236" s="16">
        <f t="shared" si="220"/>
        <v>350</v>
      </c>
      <c r="Q236" s="16" t="str">
        <f t="shared" si="245"/>
        <v>-</v>
      </c>
      <c r="R236" s="16">
        <f t="shared" si="221"/>
        <v>0</v>
      </c>
      <c r="S236" s="16" t="str">
        <f t="shared" si="246"/>
        <v>-</v>
      </c>
      <c r="T236" s="16">
        <f t="shared" si="222"/>
        <v>0</v>
      </c>
      <c r="U236" s="213"/>
    </row>
    <row r="237" spans="1:21" s="18" customFormat="1" ht="38.25" hidden="1" outlineLevel="2">
      <c r="A237" s="194"/>
      <c r="B237" s="23" t="s">
        <v>170</v>
      </c>
      <c r="C237" s="16">
        <f t="shared" si="211"/>
        <v>330</v>
      </c>
      <c r="D237" s="16">
        <v>330</v>
      </c>
      <c r="E237" s="16">
        <v>0</v>
      </c>
      <c r="F237" s="16">
        <v>0</v>
      </c>
      <c r="G237" s="16">
        <v>0</v>
      </c>
      <c r="H237" s="16">
        <f t="shared" si="212"/>
        <v>0</v>
      </c>
      <c r="I237" s="16">
        <v>0</v>
      </c>
      <c r="J237" s="16">
        <v>0</v>
      </c>
      <c r="K237" s="16">
        <v>0</v>
      </c>
      <c r="L237" s="16">
        <v>0</v>
      </c>
      <c r="M237" s="16">
        <f t="shared" si="243"/>
        <v>0</v>
      </c>
      <c r="N237" s="16">
        <f t="shared" si="219"/>
        <v>330</v>
      </c>
      <c r="O237" s="16">
        <f t="shared" si="244"/>
        <v>0</v>
      </c>
      <c r="P237" s="16">
        <f t="shared" si="220"/>
        <v>330</v>
      </c>
      <c r="Q237" s="16" t="str">
        <f t="shared" si="245"/>
        <v>-</v>
      </c>
      <c r="R237" s="16">
        <f t="shared" si="221"/>
        <v>0</v>
      </c>
      <c r="S237" s="16" t="str">
        <f t="shared" si="246"/>
        <v>-</v>
      </c>
      <c r="T237" s="16">
        <f t="shared" si="222"/>
        <v>0</v>
      </c>
      <c r="U237" s="214"/>
    </row>
    <row r="238" spans="1:21" s="18" customFormat="1" ht="69" hidden="1" customHeight="1" outlineLevel="2">
      <c r="A238" s="103"/>
      <c r="B238" s="23" t="s">
        <v>171</v>
      </c>
      <c r="C238" s="16">
        <f t="shared" si="211"/>
        <v>250</v>
      </c>
      <c r="D238" s="16">
        <v>250</v>
      </c>
      <c r="E238" s="16">
        <v>0</v>
      </c>
      <c r="F238" s="16">
        <v>0</v>
      </c>
      <c r="G238" s="16">
        <v>0</v>
      </c>
      <c r="H238" s="16">
        <f t="shared" si="212"/>
        <v>0</v>
      </c>
      <c r="I238" s="16">
        <v>0</v>
      </c>
      <c r="J238" s="16">
        <v>0</v>
      </c>
      <c r="K238" s="16">
        <v>0</v>
      </c>
      <c r="L238" s="16">
        <v>0</v>
      </c>
      <c r="M238" s="16">
        <f t="shared" si="243"/>
        <v>0</v>
      </c>
      <c r="N238" s="16">
        <f t="shared" si="219"/>
        <v>250</v>
      </c>
      <c r="O238" s="16">
        <f t="shared" si="244"/>
        <v>0</v>
      </c>
      <c r="P238" s="16">
        <f t="shared" si="220"/>
        <v>250</v>
      </c>
      <c r="Q238" s="16" t="str">
        <f t="shared" si="245"/>
        <v>-</v>
      </c>
      <c r="R238" s="16">
        <f t="shared" si="221"/>
        <v>0</v>
      </c>
      <c r="S238" s="16" t="str">
        <f t="shared" si="246"/>
        <v>-</v>
      </c>
      <c r="T238" s="16">
        <f t="shared" si="222"/>
        <v>0</v>
      </c>
      <c r="U238" s="213"/>
    </row>
    <row r="239" spans="1:21" s="18" customFormat="1" ht="38.25" hidden="1" outlineLevel="2">
      <c r="A239" s="103"/>
      <c r="B239" s="23" t="s">
        <v>172</v>
      </c>
      <c r="C239" s="16">
        <f t="shared" si="211"/>
        <v>450</v>
      </c>
      <c r="D239" s="16">
        <v>450</v>
      </c>
      <c r="E239" s="16">
        <v>0</v>
      </c>
      <c r="F239" s="16">
        <v>0</v>
      </c>
      <c r="G239" s="16">
        <v>0</v>
      </c>
      <c r="H239" s="16">
        <f t="shared" si="212"/>
        <v>0</v>
      </c>
      <c r="I239" s="16">
        <v>0</v>
      </c>
      <c r="J239" s="16">
        <v>0</v>
      </c>
      <c r="K239" s="16">
        <v>0</v>
      </c>
      <c r="L239" s="16">
        <v>0</v>
      </c>
      <c r="M239" s="16">
        <f t="shared" si="243"/>
        <v>0</v>
      </c>
      <c r="N239" s="16">
        <f t="shared" si="219"/>
        <v>450</v>
      </c>
      <c r="O239" s="16">
        <f t="shared" si="244"/>
        <v>0</v>
      </c>
      <c r="P239" s="16">
        <f t="shared" si="220"/>
        <v>450</v>
      </c>
      <c r="Q239" s="16" t="str">
        <f t="shared" si="245"/>
        <v>-</v>
      </c>
      <c r="R239" s="16">
        <f t="shared" si="221"/>
        <v>0</v>
      </c>
      <c r="S239" s="16" t="str">
        <f t="shared" si="246"/>
        <v>-</v>
      </c>
      <c r="T239" s="16">
        <f t="shared" si="222"/>
        <v>0</v>
      </c>
      <c r="U239" s="213"/>
    </row>
    <row r="240" spans="1:21" s="18" customFormat="1" ht="51" hidden="1" outlineLevel="2">
      <c r="A240" s="194"/>
      <c r="B240" s="23" t="s">
        <v>173</v>
      </c>
      <c r="C240" s="16">
        <f t="shared" si="211"/>
        <v>70</v>
      </c>
      <c r="D240" s="16">
        <v>70</v>
      </c>
      <c r="E240" s="16">
        <v>0</v>
      </c>
      <c r="F240" s="16">
        <v>0</v>
      </c>
      <c r="G240" s="16">
        <v>0</v>
      </c>
      <c r="H240" s="16">
        <f t="shared" si="212"/>
        <v>0</v>
      </c>
      <c r="I240" s="16">
        <v>0</v>
      </c>
      <c r="J240" s="16">
        <v>0</v>
      </c>
      <c r="K240" s="16">
        <v>0</v>
      </c>
      <c r="L240" s="16">
        <v>0</v>
      </c>
      <c r="M240" s="16">
        <f t="shared" si="243"/>
        <v>0</v>
      </c>
      <c r="N240" s="16">
        <f t="shared" si="219"/>
        <v>70</v>
      </c>
      <c r="O240" s="16">
        <f t="shared" si="244"/>
        <v>0</v>
      </c>
      <c r="P240" s="16">
        <f t="shared" si="220"/>
        <v>70</v>
      </c>
      <c r="Q240" s="16" t="str">
        <f t="shared" si="245"/>
        <v>-</v>
      </c>
      <c r="R240" s="16">
        <f t="shared" si="221"/>
        <v>0</v>
      </c>
      <c r="S240" s="16" t="str">
        <f t="shared" si="246"/>
        <v>-</v>
      </c>
      <c r="T240" s="16">
        <f t="shared" si="222"/>
        <v>0</v>
      </c>
      <c r="U240" s="213"/>
    </row>
    <row r="241" spans="1:21" ht="51" hidden="1" outlineLevel="2">
      <c r="A241" s="194"/>
      <c r="B241" s="23" t="s">
        <v>300</v>
      </c>
      <c r="C241" s="16">
        <f t="shared" si="211"/>
        <v>150</v>
      </c>
      <c r="D241" s="16">
        <v>150</v>
      </c>
      <c r="E241" s="16">
        <v>0</v>
      </c>
      <c r="F241" s="16">
        <v>0</v>
      </c>
      <c r="G241" s="16">
        <v>0</v>
      </c>
      <c r="H241" s="16">
        <f t="shared" si="212"/>
        <v>20.399999999999999</v>
      </c>
      <c r="I241" s="16">
        <v>20.399999999999999</v>
      </c>
      <c r="J241" s="16">
        <v>0</v>
      </c>
      <c r="K241" s="16">
        <v>0</v>
      </c>
      <c r="L241" s="16">
        <v>0</v>
      </c>
      <c r="M241" s="16">
        <f t="shared" si="243"/>
        <v>13.599999999999998</v>
      </c>
      <c r="N241" s="16">
        <f t="shared" si="219"/>
        <v>129.6</v>
      </c>
      <c r="O241" s="16">
        <f t="shared" si="244"/>
        <v>13.599999999999998</v>
      </c>
      <c r="P241" s="16">
        <f t="shared" si="220"/>
        <v>129.6</v>
      </c>
      <c r="Q241" s="16" t="str">
        <f t="shared" si="245"/>
        <v>-</v>
      </c>
      <c r="R241" s="16">
        <f t="shared" si="221"/>
        <v>0</v>
      </c>
      <c r="S241" s="16" t="str">
        <f t="shared" si="246"/>
        <v>-</v>
      </c>
      <c r="T241" s="16">
        <f t="shared" si="222"/>
        <v>0</v>
      </c>
      <c r="U241" s="213"/>
    </row>
    <row r="242" spans="1:21" ht="51" hidden="1" outlineLevel="2">
      <c r="A242" s="194"/>
      <c r="B242" s="23" t="s">
        <v>301</v>
      </c>
      <c r="C242" s="16">
        <f t="shared" si="211"/>
        <v>100</v>
      </c>
      <c r="D242" s="16">
        <v>100</v>
      </c>
      <c r="E242" s="16">
        <v>0</v>
      </c>
      <c r="F242" s="16">
        <v>0</v>
      </c>
      <c r="G242" s="16">
        <v>0</v>
      </c>
      <c r="H242" s="16">
        <f t="shared" si="212"/>
        <v>0</v>
      </c>
      <c r="I242" s="16">
        <v>0</v>
      </c>
      <c r="J242" s="16">
        <v>0</v>
      </c>
      <c r="K242" s="16">
        <v>0</v>
      </c>
      <c r="L242" s="16">
        <v>0</v>
      </c>
      <c r="M242" s="16">
        <f t="shared" si="243"/>
        <v>0</v>
      </c>
      <c r="N242" s="16">
        <f t="shared" si="219"/>
        <v>100</v>
      </c>
      <c r="O242" s="16">
        <f t="shared" si="244"/>
        <v>0</v>
      </c>
      <c r="P242" s="16">
        <f t="shared" si="220"/>
        <v>100</v>
      </c>
      <c r="Q242" s="16" t="str">
        <f t="shared" si="245"/>
        <v>-</v>
      </c>
      <c r="R242" s="16">
        <f t="shared" si="221"/>
        <v>0</v>
      </c>
      <c r="S242" s="16" t="str">
        <f t="shared" si="246"/>
        <v>-</v>
      </c>
      <c r="T242" s="16">
        <f t="shared" si="222"/>
        <v>0</v>
      </c>
      <c r="U242" s="213"/>
    </row>
    <row r="243" spans="1:21" s="39" customFormat="1" ht="40.5">
      <c r="A243" s="26">
        <v>16</v>
      </c>
      <c r="B243" s="293" t="s">
        <v>209</v>
      </c>
      <c r="C243" s="7">
        <f t="shared" si="211"/>
        <v>44236.800000000003</v>
      </c>
      <c r="D243" s="7">
        <f>SUM(D244:D247)</f>
        <v>44236.800000000003</v>
      </c>
      <c r="E243" s="7">
        <f>SUM(E244:E247)</f>
        <v>0</v>
      </c>
      <c r="F243" s="7">
        <f>SUM(F244:F247)</f>
        <v>0</v>
      </c>
      <c r="G243" s="7">
        <f>SUM(G244:G247)</f>
        <v>0</v>
      </c>
      <c r="H243" s="7">
        <f t="shared" si="212"/>
        <v>15505.5</v>
      </c>
      <c r="I243" s="7">
        <f>SUM(I244:I247)</f>
        <v>15505.5</v>
      </c>
      <c r="J243" s="7">
        <f>SUM(J244:J247)</f>
        <v>0</v>
      </c>
      <c r="K243" s="7">
        <f>SUM(K244:K247)</f>
        <v>0</v>
      </c>
      <c r="L243" s="7">
        <f>SUM(L244:L247)</f>
        <v>0</v>
      </c>
      <c r="M243" s="7">
        <f t="shared" si="243"/>
        <v>35.051133897569443</v>
      </c>
      <c r="N243" s="7">
        <f t="shared" si="219"/>
        <v>28731.300000000003</v>
      </c>
      <c r="O243" s="7">
        <f t="shared" si="244"/>
        <v>35.051133897569443</v>
      </c>
      <c r="P243" s="7">
        <f t="shared" si="220"/>
        <v>28731.300000000003</v>
      </c>
      <c r="Q243" s="7" t="str">
        <f t="shared" si="245"/>
        <v>-</v>
      </c>
      <c r="R243" s="7">
        <f t="shared" si="221"/>
        <v>0</v>
      </c>
      <c r="S243" s="7" t="str">
        <f t="shared" si="246"/>
        <v>-</v>
      </c>
      <c r="T243" s="7">
        <f t="shared" si="222"/>
        <v>0</v>
      </c>
      <c r="U243" s="212"/>
    </row>
    <row r="244" spans="1:21" s="18" customFormat="1" ht="60" outlineLevel="2">
      <c r="A244" s="196"/>
      <c r="B244" s="164" t="s">
        <v>174</v>
      </c>
      <c r="C244" s="16">
        <f t="shared" si="211"/>
        <v>15688</v>
      </c>
      <c r="D244" s="16">
        <v>15688</v>
      </c>
      <c r="E244" s="16">
        <v>0</v>
      </c>
      <c r="F244" s="16">
        <v>0</v>
      </c>
      <c r="G244" s="16">
        <v>0</v>
      </c>
      <c r="H244" s="16">
        <f t="shared" si="212"/>
        <v>9556.6</v>
      </c>
      <c r="I244" s="16">
        <v>9556.6</v>
      </c>
      <c r="J244" s="16">
        <v>0</v>
      </c>
      <c r="K244" s="16">
        <v>0</v>
      </c>
      <c r="L244" s="16">
        <v>0</v>
      </c>
      <c r="M244" s="16">
        <f t="shared" si="243"/>
        <v>60.916624171341148</v>
      </c>
      <c r="N244" s="16">
        <f t="shared" si="219"/>
        <v>6131.4</v>
      </c>
      <c r="O244" s="16">
        <f t="shared" si="244"/>
        <v>60.916624171341148</v>
      </c>
      <c r="P244" s="16">
        <f t="shared" si="220"/>
        <v>6131.4</v>
      </c>
      <c r="Q244" s="16" t="str">
        <f>IFERROR(J244/E244*100,"-")</f>
        <v>-</v>
      </c>
      <c r="R244" s="16">
        <f t="shared" si="221"/>
        <v>0</v>
      </c>
      <c r="S244" s="16" t="str">
        <f t="shared" si="246"/>
        <v>-</v>
      </c>
      <c r="T244" s="16">
        <f t="shared" si="222"/>
        <v>0</v>
      </c>
      <c r="U244" s="216" t="s">
        <v>653</v>
      </c>
    </row>
    <row r="245" spans="1:21" s="18" customFormat="1" ht="45" outlineLevel="2">
      <c r="A245" s="197"/>
      <c r="B245" s="172" t="s">
        <v>175</v>
      </c>
      <c r="C245" s="16">
        <f t="shared" si="211"/>
        <v>8551.1</v>
      </c>
      <c r="D245" s="16">
        <v>8551.1</v>
      </c>
      <c r="E245" s="16">
        <v>0</v>
      </c>
      <c r="F245" s="16">
        <v>0</v>
      </c>
      <c r="G245" s="16">
        <v>0</v>
      </c>
      <c r="H245" s="16">
        <f t="shared" si="212"/>
        <v>509.8</v>
      </c>
      <c r="I245" s="16">
        <v>509.8</v>
      </c>
      <c r="J245" s="16">
        <v>0</v>
      </c>
      <c r="K245" s="16">
        <v>0</v>
      </c>
      <c r="L245" s="16">
        <v>0</v>
      </c>
      <c r="M245" s="16">
        <f t="shared" si="243"/>
        <v>5.961806083427863</v>
      </c>
      <c r="N245" s="16">
        <f t="shared" si="219"/>
        <v>8041.3</v>
      </c>
      <c r="O245" s="16">
        <f t="shared" si="244"/>
        <v>5.961806083427863</v>
      </c>
      <c r="P245" s="16">
        <f t="shared" si="220"/>
        <v>8041.3</v>
      </c>
      <c r="Q245" s="16" t="str">
        <f t="shared" si="245"/>
        <v>-</v>
      </c>
      <c r="R245" s="16">
        <f t="shared" si="221"/>
        <v>0</v>
      </c>
      <c r="S245" s="16" t="str">
        <f t="shared" si="246"/>
        <v>-</v>
      </c>
      <c r="T245" s="16">
        <f t="shared" si="222"/>
        <v>0</v>
      </c>
      <c r="U245" s="216" t="s">
        <v>654</v>
      </c>
    </row>
    <row r="246" spans="1:21" s="18" customFormat="1" ht="63.75" outlineLevel="2">
      <c r="A246" s="196"/>
      <c r="B246" s="164" t="s">
        <v>176</v>
      </c>
      <c r="C246" s="16">
        <f t="shared" si="211"/>
        <v>1093</v>
      </c>
      <c r="D246" s="16">
        <v>1093</v>
      </c>
      <c r="E246" s="16">
        <v>0</v>
      </c>
      <c r="F246" s="16">
        <v>0</v>
      </c>
      <c r="G246" s="16">
        <v>0</v>
      </c>
      <c r="H246" s="16">
        <f t="shared" si="212"/>
        <v>0</v>
      </c>
      <c r="I246" s="16">
        <v>0</v>
      </c>
      <c r="J246" s="16">
        <v>0</v>
      </c>
      <c r="K246" s="16">
        <v>0</v>
      </c>
      <c r="L246" s="16">
        <v>0</v>
      </c>
      <c r="M246" s="16">
        <f t="shared" si="243"/>
        <v>0</v>
      </c>
      <c r="N246" s="16">
        <f t="shared" si="219"/>
        <v>1093</v>
      </c>
      <c r="O246" s="16">
        <f t="shared" si="244"/>
        <v>0</v>
      </c>
      <c r="P246" s="16">
        <f t="shared" si="220"/>
        <v>1093</v>
      </c>
      <c r="Q246" s="16" t="str">
        <f t="shared" si="245"/>
        <v>-</v>
      </c>
      <c r="R246" s="16">
        <f t="shared" si="221"/>
        <v>0</v>
      </c>
      <c r="S246" s="16" t="str">
        <f t="shared" si="246"/>
        <v>-</v>
      </c>
      <c r="T246" s="16">
        <f t="shared" si="222"/>
        <v>0</v>
      </c>
      <c r="U246" s="213" t="s">
        <v>655</v>
      </c>
    </row>
    <row r="247" spans="1:21" s="18" customFormat="1" ht="25.5" outlineLevel="2">
      <c r="A247" s="196"/>
      <c r="B247" s="172" t="s">
        <v>343</v>
      </c>
      <c r="C247" s="16">
        <f t="shared" si="211"/>
        <v>18904.7</v>
      </c>
      <c r="D247" s="16">
        <v>18904.7</v>
      </c>
      <c r="E247" s="16">
        <v>0</v>
      </c>
      <c r="F247" s="16">
        <v>0</v>
      </c>
      <c r="G247" s="16">
        <v>0</v>
      </c>
      <c r="H247" s="16">
        <f t="shared" si="212"/>
        <v>5439.1</v>
      </c>
      <c r="I247" s="16">
        <v>5439.1</v>
      </c>
      <c r="J247" s="16">
        <v>0</v>
      </c>
      <c r="K247" s="16">
        <v>0</v>
      </c>
      <c r="L247" s="16">
        <v>0</v>
      </c>
      <c r="M247" s="16">
        <f t="shared" si="243"/>
        <v>28.7711521473496</v>
      </c>
      <c r="N247" s="16">
        <f t="shared" si="219"/>
        <v>13465.6</v>
      </c>
      <c r="O247" s="16">
        <f t="shared" si="244"/>
        <v>28.7711521473496</v>
      </c>
      <c r="P247" s="16">
        <f t="shared" si="220"/>
        <v>13465.6</v>
      </c>
      <c r="Q247" s="16" t="str">
        <f t="shared" si="245"/>
        <v>-</v>
      </c>
      <c r="R247" s="16">
        <f t="shared" si="221"/>
        <v>0</v>
      </c>
      <c r="S247" s="16" t="str">
        <f t="shared" si="246"/>
        <v>-</v>
      </c>
      <c r="T247" s="16">
        <f t="shared" si="222"/>
        <v>0</v>
      </c>
      <c r="U247" s="216"/>
    </row>
    <row r="248" spans="1:21" s="6" customFormat="1" ht="32.25" customHeight="1" collapsed="1">
      <c r="A248" s="26">
        <v>17</v>
      </c>
      <c r="B248" s="293" t="s">
        <v>179</v>
      </c>
      <c r="C248" s="7">
        <f t="shared" si="211"/>
        <v>13901</v>
      </c>
      <c r="D248" s="7">
        <f>SUM(D249:D250)</f>
        <v>11707.7</v>
      </c>
      <c r="E248" s="7">
        <f>SUM(E249:E250)</f>
        <v>2193.3000000000002</v>
      </c>
      <c r="F248" s="7">
        <f>SUM(F249:F250)</f>
        <v>0</v>
      </c>
      <c r="G248" s="7">
        <f>SUM(G249:G250)</f>
        <v>0</v>
      </c>
      <c r="H248" s="7">
        <f t="shared" si="212"/>
        <v>4732.33</v>
      </c>
      <c r="I248" s="7">
        <f>SUM(I249:I250)</f>
        <v>2808.6299999999997</v>
      </c>
      <c r="J248" s="7">
        <f>SUM(J249:J250)</f>
        <v>1923.7</v>
      </c>
      <c r="K248" s="7">
        <f>SUM(K249:K250)</f>
        <v>0</v>
      </c>
      <c r="L248" s="7">
        <f>SUM(L249:L250)</f>
        <v>0</v>
      </c>
      <c r="M248" s="7">
        <f t="shared" si="243"/>
        <v>34.043090425149266</v>
      </c>
      <c r="N248" s="7">
        <f t="shared" si="219"/>
        <v>9168.67</v>
      </c>
      <c r="O248" s="7">
        <f t="shared" si="244"/>
        <v>23.98959659027819</v>
      </c>
      <c r="P248" s="7">
        <f t="shared" si="220"/>
        <v>8899.0700000000015</v>
      </c>
      <c r="Q248" s="7">
        <f t="shared" si="245"/>
        <v>87.708019878721558</v>
      </c>
      <c r="R248" s="7">
        <f t="shared" si="221"/>
        <v>269.60000000000014</v>
      </c>
      <c r="S248" s="7" t="str">
        <f t="shared" si="246"/>
        <v>-</v>
      </c>
      <c r="T248" s="7">
        <f t="shared" si="222"/>
        <v>0</v>
      </c>
      <c r="U248" s="212"/>
    </row>
    <row r="249" spans="1:21" ht="38.25" hidden="1" outlineLevel="2">
      <c r="A249" s="181"/>
      <c r="B249" s="23" t="s">
        <v>177</v>
      </c>
      <c r="C249" s="16">
        <f t="shared" si="211"/>
        <v>13198.5</v>
      </c>
      <c r="D249" s="16">
        <v>11005.2</v>
      </c>
      <c r="E249" s="16">
        <v>2193.3000000000002</v>
      </c>
      <c r="F249" s="16">
        <v>0</v>
      </c>
      <c r="G249" s="16">
        <v>0</v>
      </c>
      <c r="H249" s="16">
        <f t="shared" si="212"/>
        <v>4674.8999999999996</v>
      </c>
      <c r="I249" s="16">
        <v>2751.2</v>
      </c>
      <c r="J249" s="16">
        <v>1923.7</v>
      </c>
      <c r="K249" s="16">
        <v>0</v>
      </c>
      <c r="L249" s="16">
        <v>0</v>
      </c>
      <c r="M249" s="16">
        <f t="shared" si="243"/>
        <v>35.419934083418568</v>
      </c>
      <c r="N249" s="16">
        <f t="shared" si="219"/>
        <v>8523.6</v>
      </c>
      <c r="O249" s="16">
        <f t="shared" si="244"/>
        <v>24.999091338639911</v>
      </c>
      <c r="P249" s="16">
        <f t="shared" si="220"/>
        <v>8254</v>
      </c>
      <c r="Q249" s="16">
        <f t="shared" si="245"/>
        <v>87.708019878721558</v>
      </c>
      <c r="R249" s="16">
        <f t="shared" si="221"/>
        <v>269.60000000000014</v>
      </c>
      <c r="S249" s="16" t="str">
        <f t="shared" si="246"/>
        <v>-</v>
      </c>
      <c r="T249" s="16">
        <f t="shared" si="222"/>
        <v>0</v>
      </c>
      <c r="U249" s="213"/>
    </row>
    <row r="250" spans="1:21" ht="25.5" hidden="1" outlineLevel="2">
      <c r="A250" s="181"/>
      <c r="B250" s="23" t="s">
        <v>178</v>
      </c>
      <c r="C250" s="16">
        <f t="shared" si="211"/>
        <v>702.5</v>
      </c>
      <c r="D250" s="16">
        <v>702.5</v>
      </c>
      <c r="E250" s="16">
        <v>0</v>
      </c>
      <c r="F250" s="16">
        <v>0</v>
      </c>
      <c r="G250" s="16">
        <v>0</v>
      </c>
      <c r="H250" s="16">
        <f t="shared" si="212"/>
        <v>57.43</v>
      </c>
      <c r="I250" s="16">
        <v>57.43</v>
      </c>
      <c r="J250" s="16">
        <v>0</v>
      </c>
      <c r="K250" s="16">
        <v>0</v>
      </c>
      <c r="L250" s="16">
        <v>0</v>
      </c>
      <c r="M250" s="16">
        <f t="shared" si="243"/>
        <v>8.1750889679715311</v>
      </c>
      <c r="N250" s="16">
        <f t="shared" si="219"/>
        <v>645.07000000000005</v>
      </c>
      <c r="O250" s="16">
        <f t="shared" si="244"/>
        <v>8.1750889679715311</v>
      </c>
      <c r="P250" s="16">
        <f t="shared" si="220"/>
        <v>645.07000000000005</v>
      </c>
      <c r="Q250" s="16" t="str">
        <f t="shared" si="245"/>
        <v>-</v>
      </c>
      <c r="R250" s="16">
        <f t="shared" si="221"/>
        <v>0</v>
      </c>
      <c r="S250" s="16" t="str">
        <f t="shared" si="246"/>
        <v>-</v>
      </c>
      <c r="T250" s="16">
        <f t="shared" si="222"/>
        <v>0</v>
      </c>
      <c r="U250" s="213"/>
    </row>
    <row r="251" spans="1:21" s="39" customFormat="1" ht="27">
      <c r="A251" s="26">
        <v>18</v>
      </c>
      <c r="B251" s="293" t="s">
        <v>188</v>
      </c>
      <c r="C251" s="7">
        <f t="shared" si="211"/>
        <v>113854.6</v>
      </c>
      <c r="D251" s="7">
        <f>D252+D255+D259</f>
        <v>95336.2</v>
      </c>
      <c r="E251" s="7">
        <f>E252+E255+E259</f>
        <v>18518.400000000001</v>
      </c>
      <c r="F251" s="7">
        <f>F252+F255+F259</f>
        <v>0</v>
      </c>
      <c r="G251" s="7">
        <f>G252+G255+G259</f>
        <v>0</v>
      </c>
      <c r="H251" s="7">
        <f t="shared" si="212"/>
        <v>11175.599999999999</v>
      </c>
      <c r="I251" s="7">
        <f>I252+I255+I259</f>
        <v>11175.599999999999</v>
      </c>
      <c r="J251" s="7">
        <f>J252+J255+J259</f>
        <v>0</v>
      </c>
      <c r="K251" s="7">
        <f>K252+K255+K259</f>
        <v>0</v>
      </c>
      <c r="L251" s="7">
        <f>L252+L255+L259</f>
        <v>0</v>
      </c>
      <c r="M251" s="7">
        <f>IFERROR(H251/C251*100,"-")</f>
        <v>9.8156771882734617</v>
      </c>
      <c r="N251" s="7">
        <f t="shared" si="219"/>
        <v>102679</v>
      </c>
      <c r="O251" s="7">
        <f t="shared" si="244"/>
        <v>11.72230485377013</v>
      </c>
      <c r="P251" s="7">
        <f t="shared" si="220"/>
        <v>84160.6</v>
      </c>
      <c r="Q251" s="7">
        <f t="shared" si="245"/>
        <v>0</v>
      </c>
      <c r="R251" s="7">
        <f t="shared" si="221"/>
        <v>18518.400000000001</v>
      </c>
      <c r="S251" s="7" t="str">
        <f t="shared" si="246"/>
        <v>-</v>
      </c>
      <c r="T251" s="7">
        <f t="shared" si="222"/>
        <v>0</v>
      </c>
      <c r="U251" s="212"/>
    </row>
    <row r="252" spans="1:21" s="18" customFormat="1" ht="38.25" outlineLevel="1">
      <c r="A252" s="198"/>
      <c r="B252" s="103" t="s">
        <v>180</v>
      </c>
      <c r="C252" s="22">
        <f t="shared" si="211"/>
        <v>22936.9</v>
      </c>
      <c r="D252" s="108">
        <f>D253+D254</f>
        <v>4418.5</v>
      </c>
      <c r="E252" s="108">
        <f t="shared" ref="E252:G252" si="257">E253+E254</f>
        <v>18518.400000000001</v>
      </c>
      <c r="F252" s="108">
        <f t="shared" si="257"/>
        <v>0</v>
      </c>
      <c r="G252" s="108">
        <f t="shared" si="257"/>
        <v>0</v>
      </c>
      <c r="H252" s="22">
        <f t="shared" si="212"/>
        <v>0</v>
      </c>
      <c r="I252" s="108">
        <f>I253+I254</f>
        <v>0</v>
      </c>
      <c r="J252" s="108">
        <f t="shared" ref="J252:L252" si="258">J253+J254</f>
        <v>0</v>
      </c>
      <c r="K252" s="108">
        <f t="shared" si="258"/>
        <v>0</v>
      </c>
      <c r="L252" s="108">
        <f t="shared" si="258"/>
        <v>0</v>
      </c>
      <c r="M252" s="108">
        <f t="shared" si="243"/>
        <v>0</v>
      </c>
      <c r="N252" s="108">
        <f t="shared" si="219"/>
        <v>22936.9</v>
      </c>
      <c r="O252" s="108">
        <f t="shared" si="244"/>
        <v>0</v>
      </c>
      <c r="P252" s="108">
        <f t="shared" si="220"/>
        <v>4418.5</v>
      </c>
      <c r="Q252" s="108">
        <f t="shared" si="245"/>
        <v>0</v>
      </c>
      <c r="R252" s="108">
        <f t="shared" si="221"/>
        <v>18518.400000000001</v>
      </c>
      <c r="S252" s="108" t="str">
        <f t="shared" si="246"/>
        <v>-</v>
      </c>
      <c r="T252" s="108">
        <f t="shared" si="222"/>
        <v>0</v>
      </c>
      <c r="U252" s="213"/>
    </row>
    <row r="253" spans="1:21" s="18" customFormat="1" ht="38.25" outlineLevel="3">
      <c r="A253" s="199"/>
      <c r="B253" s="165" t="s">
        <v>345</v>
      </c>
      <c r="C253" s="16">
        <f t="shared" si="211"/>
        <v>19493.400000000001</v>
      </c>
      <c r="D253" s="107">
        <v>975</v>
      </c>
      <c r="E253" s="107">
        <v>18518.400000000001</v>
      </c>
      <c r="F253" s="107">
        <v>0</v>
      </c>
      <c r="G253" s="107">
        <v>0</v>
      </c>
      <c r="H253" s="16">
        <f t="shared" si="212"/>
        <v>0</v>
      </c>
      <c r="I253" s="107">
        <v>0</v>
      </c>
      <c r="J253" s="107">
        <v>0</v>
      </c>
      <c r="K253" s="107">
        <v>0</v>
      </c>
      <c r="L253" s="107">
        <v>0</v>
      </c>
      <c r="M253" s="16">
        <f t="shared" si="243"/>
        <v>0</v>
      </c>
      <c r="N253" s="16">
        <f t="shared" si="219"/>
        <v>19493.400000000001</v>
      </c>
      <c r="O253" s="16">
        <f t="shared" si="244"/>
        <v>0</v>
      </c>
      <c r="P253" s="16">
        <f t="shared" si="220"/>
        <v>975</v>
      </c>
      <c r="Q253" s="16">
        <f>IFERROR(J253/E253*100,"-")</f>
        <v>0</v>
      </c>
      <c r="R253" s="16">
        <f t="shared" si="221"/>
        <v>18518.400000000001</v>
      </c>
      <c r="S253" s="16" t="str">
        <f t="shared" si="246"/>
        <v>-</v>
      </c>
      <c r="T253" s="16">
        <f t="shared" si="222"/>
        <v>0</v>
      </c>
      <c r="U253" s="213"/>
    </row>
    <row r="254" spans="1:21" s="18" customFormat="1" ht="25.5" outlineLevel="2">
      <c r="A254" s="199"/>
      <c r="B254" s="165" t="s">
        <v>181</v>
      </c>
      <c r="C254" s="16">
        <f t="shared" ref="C254:C271" si="259">SUM(D254:F254)</f>
        <v>3443.5</v>
      </c>
      <c r="D254" s="107">
        <v>3443.5</v>
      </c>
      <c r="E254" s="107">
        <v>0</v>
      </c>
      <c r="F254" s="107">
        <v>0</v>
      </c>
      <c r="G254" s="107">
        <v>0</v>
      </c>
      <c r="H254" s="16">
        <f t="shared" si="212"/>
        <v>0</v>
      </c>
      <c r="I254" s="107">
        <v>0</v>
      </c>
      <c r="J254" s="107">
        <v>0</v>
      </c>
      <c r="K254" s="107">
        <v>0</v>
      </c>
      <c r="L254" s="107">
        <v>0</v>
      </c>
      <c r="M254" s="16">
        <f t="shared" si="243"/>
        <v>0</v>
      </c>
      <c r="N254" s="16">
        <f t="shared" si="219"/>
        <v>3443.5</v>
      </c>
      <c r="O254" s="16">
        <f t="shared" si="244"/>
        <v>0</v>
      </c>
      <c r="P254" s="16">
        <f t="shared" si="220"/>
        <v>3443.5</v>
      </c>
      <c r="Q254" s="16" t="str">
        <f t="shared" si="245"/>
        <v>-</v>
      </c>
      <c r="R254" s="16">
        <f t="shared" si="221"/>
        <v>0</v>
      </c>
      <c r="S254" s="16" t="str">
        <f t="shared" si="246"/>
        <v>-</v>
      </c>
      <c r="T254" s="16">
        <f t="shared" si="222"/>
        <v>0</v>
      </c>
      <c r="U254" s="213"/>
    </row>
    <row r="255" spans="1:21" s="18" customFormat="1" ht="38.25" outlineLevel="1">
      <c r="A255" s="198"/>
      <c r="B255" s="103" t="s">
        <v>182</v>
      </c>
      <c r="C255" s="22">
        <f t="shared" si="259"/>
        <v>51642.3</v>
      </c>
      <c r="D255" s="108">
        <f>SUM(D256:D258)</f>
        <v>51642.3</v>
      </c>
      <c r="E255" s="108">
        <f t="shared" ref="E255:L255" si="260">SUM(E256:E258)</f>
        <v>0</v>
      </c>
      <c r="F255" s="108">
        <f t="shared" si="260"/>
        <v>0</v>
      </c>
      <c r="G255" s="108">
        <f t="shared" si="260"/>
        <v>0</v>
      </c>
      <c r="H255" s="22">
        <f t="shared" ref="H255:H271" si="261">SUM(I255:K255)</f>
        <v>2238.8000000000002</v>
      </c>
      <c r="I255" s="108">
        <f t="shared" si="260"/>
        <v>2238.8000000000002</v>
      </c>
      <c r="J255" s="108">
        <f t="shared" si="260"/>
        <v>0</v>
      </c>
      <c r="K255" s="108">
        <f t="shared" si="260"/>
        <v>0</v>
      </c>
      <c r="L255" s="108">
        <f t="shared" si="260"/>
        <v>0</v>
      </c>
      <c r="M255" s="22">
        <f t="shared" si="243"/>
        <v>4.3352058293298326</v>
      </c>
      <c r="N255" s="22">
        <f t="shared" si="219"/>
        <v>49403.5</v>
      </c>
      <c r="O255" s="22">
        <f t="shared" si="244"/>
        <v>4.3352058293298326</v>
      </c>
      <c r="P255" s="22">
        <f t="shared" si="220"/>
        <v>49403.5</v>
      </c>
      <c r="Q255" s="22" t="str">
        <f t="shared" si="245"/>
        <v>-</v>
      </c>
      <c r="R255" s="22">
        <f t="shared" si="221"/>
        <v>0</v>
      </c>
      <c r="S255" s="22" t="str">
        <f t="shared" si="246"/>
        <v>-</v>
      </c>
      <c r="T255" s="22">
        <f t="shared" si="222"/>
        <v>0</v>
      </c>
      <c r="U255" s="213"/>
    </row>
    <row r="256" spans="1:21" s="18" customFormat="1" ht="15.75" outlineLevel="2">
      <c r="A256" s="199"/>
      <c r="B256" s="165" t="s">
        <v>183</v>
      </c>
      <c r="C256" s="16">
        <f t="shared" si="259"/>
        <v>31048</v>
      </c>
      <c r="D256" s="107">
        <v>31048</v>
      </c>
      <c r="E256" s="107">
        <v>0</v>
      </c>
      <c r="F256" s="107">
        <v>0</v>
      </c>
      <c r="G256" s="107">
        <v>0</v>
      </c>
      <c r="H256" s="16">
        <f t="shared" si="261"/>
        <v>302.5</v>
      </c>
      <c r="I256" s="107">
        <v>302.5</v>
      </c>
      <c r="J256" s="107">
        <v>0</v>
      </c>
      <c r="K256" s="16"/>
      <c r="L256" s="16"/>
      <c r="M256" s="16">
        <f t="shared" si="243"/>
        <v>0.97429786137593399</v>
      </c>
      <c r="N256" s="16">
        <f t="shared" si="219"/>
        <v>30745.5</v>
      </c>
      <c r="O256" s="16">
        <f t="shared" si="244"/>
        <v>0.97429786137593399</v>
      </c>
      <c r="P256" s="16">
        <f t="shared" si="220"/>
        <v>30745.5</v>
      </c>
      <c r="Q256" s="16" t="str">
        <f t="shared" si="245"/>
        <v>-</v>
      </c>
      <c r="R256" s="16">
        <f t="shared" si="221"/>
        <v>0</v>
      </c>
      <c r="S256" s="16" t="str">
        <f t="shared" si="246"/>
        <v>-</v>
      </c>
      <c r="T256" s="16">
        <f t="shared" si="222"/>
        <v>0</v>
      </c>
      <c r="U256" s="214"/>
    </row>
    <row r="257" spans="1:21" s="18" customFormat="1" ht="38.25" outlineLevel="2">
      <c r="A257" s="199"/>
      <c r="B257" s="80" t="s">
        <v>184</v>
      </c>
      <c r="C257" s="16">
        <f t="shared" si="259"/>
        <v>17352.5</v>
      </c>
      <c r="D257" s="107">
        <v>17352.5</v>
      </c>
      <c r="E257" s="107">
        <v>0</v>
      </c>
      <c r="F257" s="107">
        <v>0</v>
      </c>
      <c r="G257" s="107">
        <v>0</v>
      </c>
      <c r="H257" s="16">
        <f t="shared" si="261"/>
        <v>1936.3</v>
      </c>
      <c r="I257" s="107">
        <v>1936.3</v>
      </c>
      <c r="J257" s="107">
        <v>0</v>
      </c>
      <c r="K257" s="16"/>
      <c r="L257" s="16"/>
      <c r="M257" s="16">
        <f t="shared" si="243"/>
        <v>11.158622676847717</v>
      </c>
      <c r="N257" s="16">
        <f t="shared" si="219"/>
        <v>15416.2</v>
      </c>
      <c r="O257" s="16">
        <f t="shared" si="244"/>
        <v>11.158622676847717</v>
      </c>
      <c r="P257" s="16">
        <f t="shared" si="220"/>
        <v>15416.2</v>
      </c>
      <c r="Q257" s="16" t="str">
        <f t="shared" si="245"/>
        <v>-</v>
      </c>
      <c r="R257" s="16">
        <f t="shared" si="221"/>
        <v>0</v>
      </c>
      <c r="S257" s="16" t="str">
        <f t="shared" si="246"/>
        <v>-</v>
      </c>
      <c r="T257" s="16">
        <f t="shared" si="222"/>
        <v>0</v>
      </c>
      <c r="U257" s="225" t="s">
        <v>997</v>
      </c>
    </row>
    <row r="258" spans="1:21" s="18" customFormat="1" ht="15.75" outlineLevel="2">
      <c r="A258" s="200"/>
      <c r="B258" s="165" t="s">
        <v>185</v>
      </c>
      <c r="C258" s="16">
        <f t="shared" si="259"/>
        <v>3241.8</v>
      </c>
      <c r="D258" s="107">
        <v>3241.8</v>
      </c>
      <c r="E258" s="107">
        <v>0</v>
      </c>
      <c r="F258" s="107">
        <v>0</v>
      </c>
      <c r="G258" s="107">
        <v>0</v>
      </c>
      <c r="H258" s="16">
        <f t="shared" si="261"/>
        <v>0</v>
      </c>
      <c r="I258" s="107">
        <v>0</v>
      </c>
      <c r="J258" s="107">
        <v>0</v>
      </c>
      <c r="K258" s="16"/>
      <c r="L258" s="16"/>
      <c r="M258" s="16">
        <f t="shared" si="243"/>
        <v>0</v>
      </c>
      <c r="N258" s="16">
        <f t="shared" si="219"/>
        <v>3241.8</v>
      </c>
      <c r="O258" s="16">
        <f t="shared" si="244"/>
        <v>0</v>
      </c>
      <c r="P258" s="16">
        <f t="shared" si="220"/>
        <v>3241.8</v>
      </c>
      <c r="Q258" s="16" t="str">
        <f t="shared" si="245"/>
        <v>-</v>
      </c>
      <c r="R258" s="16">
        <f t="shared" si="221"/>
        <v>0</v>
      </c>
      <c r="S258" s="16" t="str">
        <f t="shared" si="246"/>
        <v>-</v>
      </c>
      <c r="T258" s="16">
        <f t="shared" si="222"/>
        <v>0</v>
      </c>
      <c r="U258" s="225"/>
    </row>
    <row r="259" spans="1:21" s="18" customFormat="1" ht="25.5" outlineLevel="1">
      <c r="A259" s="201"/>
      <c r="B259" s="103" t="s">
        <v>186</v>
      </c>
      <c r="C259" s="22">
        <f t="shared" si="259"/>
        <v>39275.399999999994</v>
      </c>
      <c r="D259" s="108">
        <f>SUM(D260:D261)</f>
        <v>39275.399999999994</v>
      </c>
      <c r="E259" s="108">
        <f>SUM(E260:E261)</f>
        <v>0</v>
      </c>
      <c r="F259" s="108">
        <f>SUM(F260:F261)</f>
        <v>0</v>
      </c>
      <c r="G259" s="108">
        <f>SUM(G260:G261)</f>
        <v>0</v>
      </c>
      <c r="H259" s="22">
        <f t="shared" si="261"/>
        <v>8936.7999999999993</v>
      </c>
      <c r="I259" s="108">
        <f>SUM(I260:I261)</f>
        <v>8936.7999999999993</v>
      </c>
      <c r="J259" s="108">
        <f>SUM(J260:J261)</f>
        <v>0</v>
      </c>
      <c r="K259" s="108">
        <f>SUM(K260:K261)</f>
        <v>0</v>
      </c>
      <c r="L259" s="108">
        <f>SUM(L260:L261)</f>
        <v>0</v>
      </c>
      <c r="M259" s="108">
        <f t="shared" si="243"/>
        <v>22.754192191549929</v>
      </c>
      <c r="N259" s="108">
        <f t="shared" si="219"/>
        <v>30338.599999999995</v>
      </c>
      <c r="O259" s="108">
        <f t="shared" si="244"/>
        <v>22.754192191549929</v>
      </c>
      <c r="P259" s="108">
        <f t="shared" si="220"/>
        <v>30338.599999999995</v>
      </c>
      <c r="Q259" s="108" t="str">
        <f t="shared" si="245"/>
        <v>-</v>
      </c>
      <c r="R259" s="108">
        <f t="shared" si="221"/>
        <v>0</v>
      </c>
      <c r="S259" s="108" t="str">
        <f t="shared" si="246"/>
        <v>-</v>
      </c>
      <c r="T259" s="108">
        <f t="shared" si="222"/>
        <v>0</v>
      </c>
      <c r="U259" s="213"/>
    </row>
    <row r="260" spans="1:21" s="18" customFormat="1" ht="25.5" outlineLevel="2">
      <c r="A260" s="198"/>
      <c r="B260" s="165" t="s">
        <v>187</v>
      </c>
      <c r="C260" s="16">
        <f t="shared" si="259"/>
        <v>36367.699999999997</v>
      </c>
      <c r="D260" s="107">
        <v>36367.699999999997</v>
      </c>
      <c r="E260" s="107">
        <v>0</v>
      </c>
      <c r="F260" s="107">
        <v>0</v>
      </c>
      <c r="G260" s="107">
        <v>0</v>
      </c>
      <c r="H260" s="16">
        <f t="shared" si="261"/>
        <v>8936.7999999999993</v>
      </c>
      <c r="I260" s="107">
        <v>8936.7999999999993</v>
      </c>
      <c r="J260" s="107">
        <v>0</v>
      </c>
      <c r="K260" s="107">
        <v>0</v>
      </c>
      <c r="L260" s="107">
        <v>0</v>
      </c>
      <c r="M260" s="16">
        <f t="shared" si="243"/>
        <v>24.57345391652483</v>
      </c>
      <c r="N260" s="16">
        <f t="shared" si="219"/>
        <v>27430.899999999998</v>
      </c>
      <c r="O260" s="16">
        <f t="shared" si="244"/>
        <v>24.57345391652483</v>
      </c>
      <c r="P260" s="16">
        <f t="shared" si="220"/>
        <v>27430.899999999998</v>
      </c>
      <c r="Q260" s="16" t="str">
        <f t="shared" si="245"/>
        <v>-</v>
      </c>
      <c r="R260" s="16">
        <f t="shared" si="221"/>
        <v>0</v>
      </c>
      <c r="S260" s="16" t="str">
        <f t="shared" si="246"/>
        <v>-</v>
      </c>
      <c r="T260" s="16">
        <f t="shared" si="222"/>
        <v>0</v>
      </c>
      <c r="U260" s="225" t="s">
        <v>603</v>
      </c>
    </row>
    <row r="261" spans="1:21" s="18" customFormat="1" ht="33" customHeight="1" outlineLevel="2">
      <c r="A261" s="198"/>
      <c r="B261" s="165" t="s">
        <v>316</v>
      </c>
      <c r="C261" s="16">
        <f t="shared" si="259"/>
        <v>2907.7</v>
      </c>
      <c r="D261" s="107">
        <v>2907.7</v>
      </c>
      <c r="E261" s="107">
        <v>0</v>
      </c>
      <c r="F261" s="107">
        <v>0</v>
      </c>
      <c r="G261" s="107">
        <v>0</v>
      </c>
      <c r="H261" s="107">
        <f t="shared" si="261"/>
        <v>0</v>
      </c>
      <c r="I261" s="107">
        <v>0</v>
      </c>
      <c r="J261" s="107">
        <v>0</v>
      </c>
      <c r="K261" s="107">
        <v>0</v>
      </c>
      <c r="L261" s="107">
        <v>0</v>
      </c>
      <c r="M261" s="16">
        <f t="shared" si="243"/>
        <v>0</v>
      </c>
      <c r="N261" s="16">
        <f t="shared" si="219"/>
        <v>2907.7</v>
      </c>
      <c r="O261" s="16">
        <f t="shared" si="244"/>
        <v>0</v>
      </c>
      <c r="P261" s="16">
        <f t="shared" si="220"/>
        <v>2907.7</v>
      </c>
      <c r="Q261" s="16" t="str">
        <f t="shared" si="245"/>
        <v>-</v>
      </c>
      <c r="R261" s="16">
        <f t="shared" si="221"/>
        <v>0</v>
      </c>
      <c r="S261" s="16" t="str">
        <f t="shared" si="246"/>
        <v>-</v>
      </c>
      <c r="T261" s="16">
        <f t="shared" si="222"/>
        <v>0</v>
      </c>
      <c r="U261" s="225"/>
    </row>
    <row r="262" spans="1:21" s="39" customFormat="1" ht="67.5">
      <c r="A262" s="26">
        <v>19</v>
      </c>
      <c r="B262" s="293" t="s">
        <v>196</v>
      </c>
      <c r="C262" s="7">
        <f t="shared" si="259"/>
        <v>35074.6</v>
      </c>
      <c r="D262" s="7">
        <f>D263+D267</f>
        <v>35074.6</v>
      </c>
      <c r="E262" s="7">
        <f t="shared" ref="E262:L262" si="262">E263+E267</f>
        <v>0</v>
      </c>
      <c r="F262" s="7">
        <f t="shared" si="262"/>
        <v>0</v>
      </c>
      <c r="G262" s="7">
        <f t="shared" si="262"/>
        <v>0</v>
      </c>
      <c r="H262" s="7">
        <f t="shared" si="261"/>
        <v>10871.1</v>
      </c>
      <c r="I262" s="7">
        <f t="shared" si="262"/>
        <v>10871.1</v>
      </c>
      <c r="J262" s="7">
        <f t="shared" si="262"/>
        <v>0</v>
      </c>
      <c r="K262" s="7">
        <f t="shared" si="262"/>
        <v>0</v>
      </c>
      <c r="L262" s="7">
        <f t="shared" si="262"/>
        <v>0</v>
      </c>
      <c r="M262" s="7">
        <f t="shared" si="243"/>
        <v>30.994223740256484</v>
      </c>
      <c r="N262" s="7">
        <f t="shared" si="219"/>
        <v>24203.5</v>
      </c>
      <c r="O262" s="7">
        <f t="shared" si="244"/>
        <v>30.994223740256484</v>
      </c>
      <c r="P262" s="7">
        <f t="shared" si="220"/>
        <v>24203.5</v>
      </c>
      <c r="Q262" s="7" t="str">
        <f t="shared" si="245"/>
        <v>-</v>
      </c>
      <c r="R262" s="7">
        <f t="shared" si="221"/>
        <v>0</v>
      </c>
      <c r="S262" s="7" t="str">
        <f t="shared" si="246"/>
        <v>-</v>
      </c>
      <c r="T262" s="7">
        <f t="shared" si="222"/>
        <v>0</v>
      </c>
      <c r="U262" s="212"/>
    </row>
    <row r="263" spans="1:21" s="104" customFormat="1" ht="38.25" outlineLevel="1">
      <c r="A263" s="103"/>
      <c r="B263" s="103" t="s">
        <v>189</v>
      </c>
      <c r="C263" s="22">
        <f t="shared" si="259"/>
        <v>35024.6</v>
      </c>
      <c r="D263" s="22">
        <f>SUM(D264:D266)</f>
        <v>35024.6</v>
      </c>
      <c r="E263" s="22">
        <f>SUM(E264:E266)</f>
        <v>0</v>
      </c>
      <c r="F263" s="22">
        <f>SUM(F264:F266)</f>
        <v>0</v>
      </c>
      <c r="G263" s="22">
        <f>SUM(G264:G266)</f>
        <v>0</v>
      </c>
      <c r="H263" s="22">
        <f t="shared" si="261"/>
        <v>10871.1</v>
      </c>
      <c r="I263" s="22">
        <f>SUM(I264:I266)</f>
        <v>10871.1</v>
      </c>
      <c r="J263" s="22">
        <f>SUM(J264:J266)</f>
        <v>0</v>
      </c>
      <c r="K263" s="22">
        <f>SUM(K264:K266)</f>
        <v>0</v>
      </c>
      <c r="L263" s="22">
        <f>SUM(L264:L266)</f>
        <v>0</v>
      </c>
      <c r="M263" s="22">
        <f t="shared" si="243"/>
        <v>31.038470103869852</v>
      </c>
      <c r="N263" s="22">
        <f t="shared" si="219"/>
        <v>24153.5</v>
      </c>
      <c r="O263" s="22">
        <f t="shared" si="244"/>
        <v>31.038470103869852</v>
      </c>
      <c r="P263" s="22">
        <f t="shared" si="220"/>
        <v>24153.5</v>
      </c>
      <c r="Q263" s="22" t="str">
        <f t="shared" si="245"/>
        <v>-</v>
      </c>
      <c r="R263" s="22">
        <f t="shared" si="221"/>
        <v>0</v>
      </c>
      <c r="S263" s="22" t="str">
        <f t="shared" si="246"/>
        <v>-</v>
      </c>
      <c r="T263" s="22">
        <f t="shared" si="222"/>
        <v>0</v>
      </c>
      <c r="U263" s="213"/>
    </row>
    <row r="264" spans="1:21" s="18" customFormat="1" ht="51" outlineLevel="2">
      <c r="A264" s="202"/>
      <c r="B264" s="95" t="s">
        <v>190</v>
      </c>
      <c r="C264" s="16">
        <f t="shared" si="259"/>
        <v>35024.6</v>
      </c>
      <c r="D264" s="16">
        <v>35024.6</v>
      </c>
      <c r="E264" s="16">
        <v>0</v>
      </c>
      <c r="F264" s="16">
        <v>0</v>
      </c>
      <c r="G264" s="16">
        <v>0</v>
      </c>
      <c r="H264" s="16">
        <f t="shared" si="261"/>
        <v>10871.1</v>
      </c>
      <c r="I264" s="16">
        <v>10871.1</v>
      </c>
      <c r="J264" s="16">
        <v>0</v>
      </c>
      <c r="K264" s="16">
        <v>0</v>
      </c>
      <c r="L264" s="16">
        <v>0</v>
      </c>
      <c r="M264" s="16">
        <f t="shared" si="243"/>
        <v>31.038470103869852</v>
      </c>
      <c r="N264" s="16">
        <f t="shared" si="219"/>
        <v>24153.5</v>
      </c>
      <c r="O264" s="16">
        <f t="shared" si="244"/>
        <v>31.038470103869852</v>
      </c>
      <c r="P264" s="16">
        <f t="shared" si="220"/>
        <v>24153.5</v>
      </c>
      <c r="Q264" s="16" t="str">
        <f t="shared" si="245"/>
        <v>-</v>
      </c>
      <c r="R264" s="16">
        <f t="shared" si="221"/>
        <v>0</v>
      </c>
      <c r="S264" s="16" t="str">
        <f t="shared" si="246"/>
        <v>-</v>
      </c>
      <c r="T264" s="16">
        <f t="shared" si="222"/>
        <v>0</v>
      </c>
      <c r="U264" s="213"/>
    </row>
    <row r="265" spans="1:21" s="18" customFormat="1" ht="51" outlineLevel="2">
      <c r="A265" s="103"/>
      <c r="B265" s="95" t="s">
        <v>191</v>
      </c>
      <c r="C265" s="16">
        <f t="shared" si="259"/>
        <v>0</v>
      </c>
      <c r="D265" s="16">
        <v>0</v>
      </c>
      <c r="E265" s="16">
        <v>0</v>
      </c>
      <c r="F265" s="16">
        <v>0</v>
      </c>
      <c r="G265" s="16">
        <v>0</v>
      </c>
      <c r="H265" s="16">
        <f t="shared" si="261"/>
        <v>0</v>
      </c>
      <c r="I265" s="16">
        <v>0</v>
      </c>
      <c r="J265" s="16">
        <v>0</v>
      </c>
      <c r="K265" s="16">
        <v>0</v>
      </c>
      <c r="L265" s="16">
        <v>0</v>
      </c>
      <c r="M265" s="16" t="str">
        <f t="shared" si="243"/>
        <v>-</v>
      </c>
      <c r="N265" s="16">
        <f t="shared" ref="N265:N275" si="263">C265-H265</f>
        <v>0</v>
      </c>
      <c r="O265" s="16" t="str">
        <f t="shared" si="244"/>
        <v>-</v>
      </c>
      <c r="P265" s="16">
        <f t="shared" ref="P265:P275" si="264">D265-I265</f>
        <v>0</v>
      </c>
      <c r="Q265" s="16" t="str">
        <f t="shared" si="245"/>
        <v>-</v>
      </c>
      <c r="R265" s="16">
        <f t="shared" ref="R265:R275" si="265">E265-J265</f>
        <v>0</v>
      </c>
      <c r="S265" s="16" t="str">
        <f t="shared" si="246"/>
        <v>-</v>
      </c>
      <c r="T265" s="16">
        <f t="shared" ref="T265:T275" si="266">F265-K265</f>
        <v>0</v>
      </c>
      <c r="U265" s="213"/>
    </row>
    <row r="266" spans="1:21" s="18" customFormat="1" ht="63.75" outlineLevel="2">
      <c r="A266" s="103"/>
      <c r="B266" s="95" t="s">
        <v>192</v>
      </c>
      <c r="C266" s="16">
        <f t="shared" si="259"/>
        <v>0</v>
      </c>
      <c r="D266" s="16">
        <v>0</v>
      </c>
      <c r="E266" s="16">
        <v>0</v>
      </c>
      <c r="F266" s="16">
        <v>0</v>
      </c>
      <c r="G266" s="16">
        <v>0</v>
      </c>
      <c r="H266" s="16">
        <f t="shared" si="261"/>
        <v>0</v>
      </c>
      <c r="I266" s="16">
        <v>0</v>
      </c>
      <c r="J266" s="16">
        <v>0</v>
      </c>
      <c r="K266" s="16">
        <v>0</v>
      </c>
      <c r="L266" s="16">
        <v>0</v>
      </c>
      <c r="M266" s="16" t="str">
        <f t="shared" si="243"/>
        <v>-</v>
      </c>
      <c r="N266" s="16">
        <f t="shared" si="263"/>
        <v>0</v>
      </c>
      <c r="O266" s="16" t="str">
        <f t="shared" si="244"/>
        <v>-</v>
      </c>
      <c r="P266" s="16">
        <f t="shared" si="264"/>
        <v>0</v>
      </c>
      <c r="Q266" s="16" t="str">
        <f t="shared" si="245"/>
        <v>-</v>
      </c>
      <c r="R266" s="16">
        <f t="shared" si="265"/>
        <v>0</v>
      </c>
      <c r="S266" s="16" t="str">
        <f t="shared" si="246"/>
        <v>-</v>
      </c>
      <c r="T266" s="16">
        <f t="shared" si="266"/>
        <v>0</v>
      </c>
      <c r="U266" s="213"/>
    </row>
    <row r="267" spans="1:21" s="104" customFormat="1" ht="25.5" outlineLevel="1">
      <c r="A267" s="103"/>
      <c r="B267" s="103" t="s">
        <v>193</v>
      </c>
      <c r="C267" s="22">
        <f t="shared" si="259"/>
        <v>50</v>
      </c>
      <c r="D267" s="22">
        <f>SUM(D268:D269)</f>
        <v>50</v>
      </c>
      <c r="E267" s="22">
        <f t="shared" ref="E267:L267" si="267">SUM(E268:E269)</f>
        <v>0</v>
      </c>
      <c r="F267" s="22">
        <f t="shared" si="267"/>
        <v>0</v>
      </c>
      <c r="G267" s="22">
        <f t="shared" si="267"/>
        <v>0</v>
      </c>
      <c r="H267" s="22">
        <f t="shared" si="261"/>
        <v>0</v>
      </c>
      <c r="I267" s="22">
        <f t="shared" si="267"/>
        <v>0</v>
      </c>
      <c r="J267" s="22">
        <f t="shared" si="267"/>
        <v>0</v>
      </c>
      <c r="K267" s="22">
        <f t="shared" si="267"/>
        <v>0</v>
      </c>
      <c r="L267" s="22">
        <f t="shared" si="267"/>
        <v>0</v>
      </c>
      <c r="M267" s="22">
        <f t="shared" si="243"/>
        <v>0</v>
      </c>
      <c r="N267" s="22">
        <f t="shared" si="263"/>
        <v>50</v>
      </c>
      <c r="O267" s="22">
        <f t="shared" si="244"/>
        <v>0</v>
      </c>
      <c r="P267" s="22">
        <f t="shared" si="264"/>
        <v>50</v>
      </c>
      <c r="Q267" s="22" t="str">
        <f t="shared" si="245"/>
        <v>-</v>
      </c>
      <c r="R267" s="22">
        <f t="shared" si="265"/>
        <v>0</v>
      </c>
      <c r="S267" s="22" t="str">
        <f t="shared" si="246"/>
        <v>-</v>
      </c>
      <c r="T267" s="22">
        <f t="shared" si="266"/>
        <v>0</v>
      </c>
      <c r="U267" s="213"/>
    </row>
    <row r="268" spans="1:21" s="18" customFormat="1" ht="25.5" outlineLevel="2">
      <c r="A268" s="103"/>
      <c r="B268" s="95" t="s">
        <v>194</v>
      </c>
      <c r="C268" s="16">
        <f t="shared" si="259"/>
        <v>50</v>
      </c>
      <c r="D268" s="16">
        <v>50</v>
      </c>
      <c r="E268" s="16">
        <v>0</v>
      </c>
      <c r="F268" s="16">
        <v>0</v>
      </c>
      <c r="G268" s="16">
        <v>0</v>
      </c>
      <c r="H268" s="16">
        <f t="shared" si="261"/>
        <v>0</v>
      </c>
      <c r="I268" s="16">
        <v>0</v>
      </c>
      <c r="J268" s="16">
        <v>0</v>
      </c>
      <c r="K268" s="16">
        <v>0</v>
      </c>
      <c r="L268" s="16">
        <v>0</v>
      </c>
      <c r="M268" s="16">
        <f t="shared" si="243"/>
        <v>0</v>
      </c>
      <c r="N268" s="16">
        <f t="shared" si="263"/>
        <v>50</v>
      </c>
      <c r="O268" s="16">
        <f t="shared" si="244"/>
        <v>0</v>
      </c>
      <c r="P268" s="16">
        <f t="shared" si="264"/>
        <v>50</v>
      </c>
      <c r="Q268" s="16" t="str">
        <f t="shared" si="245"/>
        <v>-</v>
      </c>
      <c r="R268" s="16">
        <f t="shared" si="265"/>
        <v>0</v>
      </c>
      <c r="S268" s="16" t="str">
        <f t="shared" si="246"/>
        <v>-</v>
      </c>
      <c r="T268" s="16">
        <f t="shared" si="266"/>
        <v>0</v>
      </c>
      <c r="U268" s="213"/>
    </row>
    <row r="269" spans="1:21" s="18" customFormat="1" ht="45" outlineLevel="2">
      <c r="A269" s="103"/>
      <c r="B269" s="95" t="s">
        <v>195</v>
      </c>
      <c r="C269" s="16">
        <f t="shared" si="259"/>
        <v>0</v>
      </c>
      <c r="D269" s="16" t="s">
        <v>360</v>
      </c>
      <c r="E269" s="16">
        <v>0</v>
      </c>
      <c r="F269" s="16">
        <v>0</v>
      </c>
      <c r="G269" s="16">
        <v>0</v>
      </c>
      <c r="H269" s="16">
        <f t="shared" si="261"/>
        <v>0</v>
      </c>
      <c r="I269" s="16">
        <v>0</v>
      </c>
      <c r="J269" s="16">
        <v>0</v>
      </c>
      <c r="K269" s="16">
        <v>0</v>
      </c>
      <c r="L269" s="16">
        <v>0</v>
      </c>
      <c r="M269" s="16" t="str">
        <f t="shared" si="243"/>
        <v>-</v>
      </c>
      <c r="N269" s="16">
        <f t="shared" si="263"/>
        <v>0</v>
      </c>
      <c r="O269" s="16" t="str">
        <f t="shared" si="244"/>
        <v>-</v>
      </c>
      <c r="P269" s="16"/>
      <c r="Q269" s="16" t="str">
        <f t="shared" si="245"/>
        <v>-</v>
      </c>
      <c r="R269" s="16">
        <f t="shared" si="265"/>
        <v>0</v>
      </c>
      <c r="S269" s="16" t="str">
        <f t="shared" si="246"/>
        <v>-</v>
      </c>
      <c r="T269" s="16">
        <f t="shared" si="266"/>
        <v>0</v>
      </c>
      <c r="U269" s="213" t="s">
        <v>361</v>
      </c>
    </row>
    <row r="270" spans="1:21" s="18" customFormat="1" ht="28.5" customHeight="1" outlineLevel="2">
      <c r="A270" s="103"/>
      <c r="B270" s="103" t="s">
        <v>342</v>
      </c>
      <c r="C270" s="16">
        <f t="shared" si="259"/>
        <v>0</v>
      </c>
      <c r="D270" s="16">
        <v>0</v>
      </c>
      <c r="E270" s="16">
        <v>0</v>
      </c>
      <c r="F270" s="16">
        <v>0</v>
      </c>
      <c r="G270" s="16">
        <v>0</v>
      </c>
      <c r="H270" s="16">
        <f t="shared" si="261"/>
        <v>0</v>
      </c>
      <c r="I270" s="16">
        <v>0</v>
      </c>
      <c r="J270" s="16">
        <v>0</v>
      </c>
      <c r="K270" s="16">
        <v>0</v>
      </c>
      <c r="L270" s="16">
        <v>0</v>
      </c>
      <c r="M270" s="128">
        <v>0</v>
      </c>
      <c r="N270" s="128">
        <f t="shared" si="263"/>
        <v>0</v>
      </c>
      <c r="O270" s="128">
        <v>0</v>
      </c>
      <c r="P270" s="128">
        <f t="shared" si="264"/>
        <v>0</v>
      </c>
      <c r="Q270" s="128">
        <v>0</v>
      </c>
      <c r="R270" s="128">
        <f t="shared" si="265"/>
        <v>0</v>
      </c>
      <c r="S270" s="128">
        <v>0</v>
      </c>
      <c r="T270" s="128">
        <f t="shared" si="266"/>
        <v>0</v>
      </c>
      <c r="U270" s="213"/>
    </row>
    <row r="271" spans="1:21" s="39" customFormat="1" ht="54">
      <c r="A271" s="26">
        <v>20</v>
      </c>
      <c r="B271" s="293" t="s">
        <v>200</v>
      </c>
      <c r="C271" s="7">
        <f t="shared" si="259"/>
        <v>138080.1</v>
      </c>
      <c r="D271" s="7">
        <f>SUM(D272:D275)</f>
        <v>56203.4</v>
      </c>
      <c r="E271" s="7">
        <f>SUM(E272:E275)</f>
        <v>81876.7</v>
      </c>
      <c r="F271" s="7">
        <f>SUM(F272:F275)</f>
        <v>0</v>
      </c>
      <c r="G271" s="7">
        <f>SUM(G272:G275)</f>
        <v>0</v>
      </c>
      <c r="H271" s="7">
        <f t="shared" si="261"/>
        <v>24404.1</v>
      </c>
      <c r="I271" s="7">
        <f>SUM(I272:I275)</f>
        <v>7948.8</v>
      </c>
      <c r="J271" s="7">
        <f>SUM(J272:J275)</f>
        <v>16455.3</v>
      </c>
      <c r="K271" s="7">
        <f>SUM(K272:K275)</f>
        <v>0</v>
      </c>
      <c r="L271" s="7">
        <f>SUM(L272:L275)</f>
        <v>0</v>
      </c>
      <c r="M271" s="7">
        <f t="shared" si="243"/>
        <v>17.673871904785699</v>
      </c>
      <c r="N271" s="7">
        <f t="shared" si="263"/>
        <v>113676</v>
      </c>
      <c r="O271" s="7">
        <f t="shared" si="244"/>
        <v>14.14291662070266</v>
      </c>
      <c r="P271" s="7">
        <f t="shared" si="264"/>
        <v>48254.6</v>
      </c>
      <c r="Q271" s="7">
        <f t="shared" si="245"/>
        <v>20.097659040972584</v>
      </c>
      <c r="R271" s="7">
        <f t="shared" si="265"/>
        <v>65421.399999999994</v>
      </c>
      <c r="S271" s="7" t="str">
        <f t="shared" si="246"/>
        <v>-</v>
      </c>
      <c r="T271" s="7">
        <f t="shared" si="266"/>
        <v>0</v>
      </c>
      <c r="U271" s="212"/>
    </row>
    <row r="272" spans="1:21" s="18" customFormat="1" ht="63.75" outlineLevel="2">
      <c r="A272" s="106"/>
      <c r="B272" s="23" t="s">
        <v>197</v>
      </c>
      <c r="C272" s="16">
        <f t="shared" ref="C272:C275" si="268">SUM(D272:G272)</f>
        <v>99299.199999999997</v>
      </c>
      <c r="D272" s="16">
        <v>17522.5</v>
      </c>
      <c r="E272" s="16">
        <v>81776.7</v>
      </c>
      <c r="F272" s="16">
        <v>0</v>
      </c>
      <c r="G272" s="16">
        <v>0</v>
      </c>
      <c r="H272" s="16">
        <f t="shared" ref="H272:H275" si="269">SUM(I272:L272)</f>
        <v>19877.3</v>
      </c>
      <c r="I272" s="16">
        <v>3522</v>
      </c>
      <c r="J272" s="16">
        <v>16355.3</v>
      </c>
      <c r="K272" s="16">
        <v>0</v>
      </c>
      <c r="L272" s="16">
        <v>0</v>
      </c>
      <c r="M272" s="128">
        <f t="shared" si="243"/>
        <v>20.017583223228385</v>
      </c>
      <c r="N272" s="128">
        <f t="shared" si="263"/>
        <v>79421.899999999994</v>
      </c>
      <c r="O272" s="128">
        <f t="shared" si="244"/>
        <v>20.099871593665288</v>
      </c>
      <c r="P272" s="128">
        <f t="shared" si="264"/>
        <v>14000.5</v>
      </c>
      <c r="Q272" s="128">
        <f t="shared" si="245"/>
        <v>19.999951086311871</v>
      </c>
      <c r="R272" s="128">
        <f t="shared" si="265"/>
        <v>65421.399999999994</v>
      </c>
      <c r="S272" s="128" t="str">
        <f t="shared" si="246"/>
        <v>-</v>
      </c>
      <c r="T272" s="128">
        <f t="shared" si="266"/>
        <v>0</v>
      </c>
      <c r="U272" s="213" t="s">
        <v>363</v>
      </c>
    </row>
    <row r="273" spans="1:21" s="18" customFormat="1" ht="63.75" outlineLevel="2">
      <c r="A273" s="92"/>
      <c r="B273" s="23" t="s">
        <v>198</v>
      </c>
      <c r="C273" s="16">
        <f t="shared" si="268"/>
        <v>36556.9</v>
      </c>
      <c r="D273" s="16">
        <v>36556.9</v>
      </c>
      <c r="E273" s="16">
        <v>0</v>
      </c>
      <c r="F273" s="16">
        <v>0</v>
      </c>
      <c r="G273" s="16">
        <v>0</v>
      </c>
      <c r="H273" s="16">
        <f t="shared" si="269"/>
        <v>4048.6</v>
      </c>
      <c r="I273" s="16">
        <v>4048.6</v>
      </c>
      <c r="J273" s="16">
        <v>0</v>
      </c>
      <c r="K273" s="16">
        <v>0</v>
      </c>
      <c r="L273" s="16">
        <v>0</v>
      </c>
      <c r="M273" s="107">
        <f t="shared" si="243"/>
        <v>11.074790258473776</v>
      </c>
      <c r="N273" s="107">
        <f t="shared" si="263"/>
        <v>32508.300000000003</v>
      </c>
      <c r="O273" s="107">
        <f t="shared" si="244"/>
        <v>11.074790258473776</v>
      </c>
      <c r="P273" s="107">
        <f t="shared" si="264"/>
        <v>32508.300000000003</v>
      </c>
      <c r="Q273" s="107" t="str">
        <f t="shared" si="245"/>
        <v>-</v>
      </c>
      <c r="R273" s="107">
        <f t="shared" si="265"/>
        <v>0</v>
      </c>
      <c r="S273" s="107" t="str">
        <f t="shared" si="246"/>
        <v>-</v>
      </c>
      <c r="T273" s="107">
        <f t="shared" si="266"/>
        <v>0</v>
      </c>
      <c r="U273" s="213" t="s">
        <v>364</v>
      </c>
    </row>
    <row r="274" spans="1:21" s="18" customFormat="1" ht="102" outlineLevel="2">
      <c r="A274" s="92"/>
      <c r="B274" s="23" t="s">
        <v>199</v>
      </c>
      <c r="C274" s="16">
        <f t="shared" si="268"/>
        <v>2124</v>
      </c>
      <c r="D274" s="16">
        <v>2124</v>
      </c>
      <c r="E274" s="16">
        <v>0</v>
      </c>
      <c r="F274" s="16">
        <v>0</v>
      </c>
      <c r="G274" s="16">
        <v>0</v>
      </c>
      <c r="H274" s="16">
        <f t="shared" si="269"/>
        <v>378.2</v>
      </c>
      <c r="I274" s="16">
        <v>378.2</v>
      </c>
      <c r="J274" s="16">
        <v>0</v>
      </c>
      <c r="K274" s="16">
        <v>0</v>
      </c>
      <c r="L274" s="16">
        <v>0</v>
      </c>
      <c r="M274" s="16">
        <f t="shared" si="243"/>
        <v>17.806026365348398</v>
      </c>
      <c r="N274" s="16">
        <f t="shared" si="263"/>
        <v>1745.8</v>
      </c>
      <c r="O274" s="16">
        <f t="shared" si="244"/>
        <v>17.806026365348398</v>
      </c>
      <c r="P274" s="16">
        <f t="shared" si="264"/>
        <v>1745.8</v>
      </c>
      <c r="Q274" s="16" t="str">
        <f t="shared" si="245"/>
        <v>-</v>
      </c>
      <c r="R274" s="16">
        <f t="shared" si="265"/>
        <v>0</v>
      </c>
      <c r="S274" s="16" t="str">
        <f t="shared" si="246"/>
        <v>-</v>
      </c>
      <c r="T274" s="16">
        <f t="shared" si="266"/>
        <v>0</v>
      </c>
      <c r="U274" s="213" t="s">
        <v>365</v>
      </c>
    </row>
    <row r="275" spans="1:21" s="18" customFormat="1" ht="58.5" customHeight="1" outlineLevel="2">
      <c r="A275" s="92"/>
      <c r="B275" s="23" t="s">
        <v>306</v>
      </c>
      <c r="C275" s="16">
        <f t="shared" si="268"/>
        <v>100</v>
      </c>
      <c r="D275" s="16">
        <v>0</v>
      </c>
      <c r="E275" s="16">
        <v>100</v>
      </c>
      <c r="F275" s="16">
        <v>0</v>
      </c>
      <c r="G275" s="16">
        <v>0</v>
      </c>
      <c r="H275" s="16">
        <f t="shared" si="269"/>
        <v>100</v>
      </c>
      <c r="I275" s="16">
        <v>0</v>
      </c>
      <c r="J275" s="16">
        <v>100</v>
      </c>
      <c r="K275" s="16">
        <v>0</v>
      </c>
      <c r="L275" s="16">
        <v>0</v>
      </c>
      <c r="M275" s="16">
        <f t="shared" ref="M275" si="270">IFERROR(H275/C275*100,"-")</f>
        <v>100</v>
      </c>
      <c r="N275" s="16">
        <f t="shared" si="263"/>
        <v>0</v>
      </c>
      <c r="O275" s="16" t="str">
        <f>IFERROR(I275/D275*100,"-")</f>
        <v>-</v>
      </c>
      <c r="P275" s="16">
        <f t="shared" si="264"/>
        <v>0</v>
      </c>
      <c r="Q275" s="16">
        <f>IFERROR(J275/E275*100,"-")</f>
        <v>100</v>
      </c>
      <c r="R275" s="16">
        <f t="shared" si="265"/>
        <v>0</v>
      </c>
      <c r="S275" s="16" t="str">
        <f>IFERROR(K275/F275*100,"-")</f>
        <v>-</v>
      </c>
      <c r="T275" s="16">
        <f t="shared" si="266"/>
        <v>0</v>
      </c>
      <c r="U275" s="213" t="s">
        <v>362</v>
      </c>
    </row>
    <row r="276" spans="1:21" collapsed="1">
      <c r="C276" s="18"/>
      <c r="D276" s="18"/>
      <c r="E276" s="18"/>
      <c r="F276" s="18"/>
      <c r="G276" s="18"/>
      <c r="H276" s="18"/>
      <c r="I276" s="152"/>
      <c r="J276" s="152"/>
      <c r="K276" s="152"/>
      <c r="L276" s="152"/>
      <c r="N276" s="137"/>
      <c r="O276" s="227"/>
      <c r="P276" s="227"/>
      <c r="Q276" s="227"/>
      <c r="R276" s="227"/>
      <c r="S276" s="227"/>
      <c r="T276" s="227"/>
      <c r="U276" s="139"/>
    </row>
    <row r="277" spans="1:21">
      <c r="A277" s="18" t="s">
        <v>201</v>
      </c>
      <c r="C277" s="18"/>
      <c r="D277" s="18"/>
      <c r="E277" s="18"/>
      <c r="F277" s="18"/>
      <c r="G277" s="18"/>
      <c r="H277" s="18"/>
      <c r="I277" s="18"/>
      <c r="J277" s="18"/>
      <c r="K277" s="18"/>
      <c r="L277" s="18"/>
      <c r="N277" s="137"/>
      <c r="O277" s="137"/>
      <c r="P277" s="137"/>
      <c r="Q277" s="137"/>
      <c r="R277" s="137"/>
      <c r="S277" s="137"/>
      <c r="T277" s="137"/>
      <c r="U277" s="139"/>
    </row>
    <row r="278" spans="1:21">
      <c r="C278" s="18"/>
      <c r="D278" s="18"/>
      <c r="E278" s="18"/>
      <c r="F278" s="18"/>
      <c r="G278" s="18"/>
      <c r="H278" s="18"/>
      <c r="I278" s="18"/>
      <c r="J278" s="18"/>
      <c r="K278" s="18"/>
      <c r="L278" s="18"/>
      <c r="N278" s="137"/>
      <c r="O278" s="137"/>
      <c r="P278" s="137"/>
      <c r="Q278" s="137"/>
      <c r="R278" s="137"/>
      <c r="S278" s="137"/>
      <c r="T278" s="137"/>
      <c r="U278" s="139"/>
    </row>
    <row r="279" spans="1:21" ht="18.75">
      <c r="A279" s="324" t="s">
        <v>283</v>
      </c>
      <c r="B279" s="324"/>
      <c r="C279" s="324"/>
      <c r="D279" s="324"/>
      <c r="E279" s="324"/>
      <c r="F279" s="324"/>
      <c r="G279" s="324"/>
      <c r="H279" s="324"/>
      <c r="I279" s="324"/>
      <c r="J279" s="324"/>
      <c r="K279" s="324"/>
      <c r="L279" s="324"/>
      <c r="M279" s="324"/>
      <c r="N279" s="324"/>
      <c r="O279" s="324"/>
      <c r="P279" s="324"/>
      <c r="Q279" s="324"/>
      <c r="R279" s="324"/>
      <c r="S279" s="324"/>
      <c r="T279" s="324"/>
      <c r="U279" s="324"/>
    </row>
    <row r="280" spans="1:21">
      <c r="C280" s="18"/>
      <c r="D280" s="18"/>
      <c r="E280" s="18"/>
      <c r="F280" s="18"/>
      <c r="G280" s="18"/>
      <c r="H280" s="18"/>
      <c r="I280" s="18"/>
      <c r="J280" s="18"/>
      <c r="K280" s="18"/>
      <c r="L280" s="18"/>
      <c r="N280" s="137"/>
      <c r="O280" s="137"/>
      <c r="P280" s="137"/>
      <c r="Q280" s="137"/>
      <c r="R280" s="137"/>
      <c r="S280" s="137"/>
      <c r="T280" s="137"/>
      <c r="U280" s="139"/>
    </row>
    <row r="281" spans="1:21">
      <c r="C281" s="18"/>
      <c r="D281" s="18"/>
      <c r="E281" s="18"/>
      <c r="F281" s="18"/>
      <c r="G281" s="18"/>
      <c r="H281" s="18"/>
      <c r="I281" s="18"/>
      <c r="J281" s="18"/>
      <c r="K281" s="18"/>
      <c r="L281" s="18"/>
      <c r="N281" s="137"/>
      <c r="O281" s="137"/>
      <c r="P281" s="137"/>
      <c r="Q281" s="137"/>
      <c r="R281" s="137"/>
      <c r="S281" s="137"/>
      <c r="T281" s="137"/>
      <c r="U281" s="139"/>
    </row>
    <row r="282" spans="1:21">
      <c r="A282" s="153" t="s">
        <v>332</v>
      </c>
      <c r="C282" s="18"/>
      <c r="D282" s="18"/>
      <c r="E282" s="18"/>
      <c r="F282" s="18"/>
      <c r="G282" s="18"/>
      <c r="H282" s="18"/>
      <c r="I282" s="18"/>
      <c r="J282" s="18"/>
      <c r="K282" s="18"/>
      <c r="L282" s="18"/>
      <c r="N282" s="137"/>
      <c r="O282" s="137"/>
      <c r="P282" s="137"/>
      <c r="Q282" s="137"/>
      <c r="R282" s="137"/>
      <c r="S282" s="137"/>
      <c r="T282" s="137"/>
      <c r="U282" s="139"/>
    </row>
  </sheetData>
  <dataConsolidate/>
  <mergeCells count="36">
    <mergeCell ref="A279:U279"/>
    <mergeCell ref="A1:U1"/>
    <mergeCell ref="A2:U2"/>
    <mergeCell ref="A4:A7"/>
    <mergeCell ref="B4:B7"/>
    <mergeCell ref="C5:C7"/>
    <mergeCell ref="C4:F4"/>
    <mergeCell ref="D5:F5"/>
    <mergeCell ref="U4:U7"/>
    <mergeCell ref="G4:G7"/>
    <mergeCell ref="L4:L7"/>
    <mergeCell ref="H4:K4"/>
    <mergeCell ref="H5:H7"/>
    <mergeCell ref="U147:U148"/>
    <mergeCell ref="U61:U62"/>
    <mergeCell ref="U111:U112"/>
    <mergeCell ref="U107:U108"/>
    <mergeCell ref="U25:U26"/>
    <mergeCell ref="U27:U28"/>
    <mergeCell ref="U29:U30"/>
    <mergeCell ref="U47:U48"/>
    <mergeCell ref="U32:U34"/>
    <mergeCell ref="U45:U46"/>
    <mergeCell ref="M4:T4"/>
    <mergeCell ref="D6:D7"/>
    <mergeCell ref="E6:E7"/>
    <mergeCell ref="F6:F7"/>
    <mergeCell ref="I6:I7"/>
    <mergeCell ref="J6:J7"/>
    <mergeCell ref="I5:K5"/>
    <mergeCell ref="K6:K7"/>
    <mergeCell ref="O6:P6"/>
    <mergeCell ref="Q6:R6"/>
    <mergeCell ref="M5:N6"/>
    <mergeCell ref="S6:T6"/>
    <mergeCell ref="O5:T5"/>
  </mergeCells>
  <pageMargins left="0.11811023622047245" right="0.11811023622047245" top="0.19685039370078741" bottom="0.19685039370078741" header="0.31496062992125984" footer="0.31496062992125984"/>
  <pageSetup paperSize="9" scale="47" fitToHeight="30" orientation="landscape" r:id="rId1"/>
  <headerFooter differentFirst="1">
    <oddHeader>&amp;R&amp;P</oddHead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33"/>
  <sheetViews>
    <sheetView view="pageBreakPreview" zoomScale="70" zoomScaleNormal="100" zoomScaleSheetLayoutView="70" workbookViewId="0">
      <pane xSplit="2" ySplit="6" topLeftCell="C7" activePane="bottomRight" state="frozen"/>
      <selection pane="topRight" activeCell="C1" sqref="C1"/>
      <selection pane="bottomLeft" activeCell="A7" sqref="A7"/>
      <selection pane="bottomRight" activeCell="D89" sqref="D89"/>
    </sheetView>
  </sheetViews>
  <sheetFormatPr defaultRowHeight="15" outlineLevelRow="5" outlineLevelCol="1"/>
  <cols>
    <col min="1" max="1" width="4.7109375" style="4" customWidth="1"/>
    <col min="2" max="2" width="41.85546875" style="1" customWidth="1"/>
    <col min="3" max="3" width="13.7109375" style="1" customWidth="1"/>
    <col min="4" max="4" width="13.85546875" style="1" customWidth="1"/>
    <col min="5" max="5" width="13.7109375" style="1" customWidth="1"/>
    <col min="6" max="6" width="13" style="1" customWidth="1"/>
    <col min="7" max="7" width="11.42578125" style="1" customWidth="1"/>
    <col min="8" max="8" width="12" style="1" customWidth="1"/>
    <col min="9" max="9" width="12.140625" style="1" customWidth="1"/>
    <col min="10" max="10" width="12" style="1" customWidth="1"/>
    <col min="11" max="11" width="13.140625" style="1" customWidth="1"/>
    <col min="12" max="12" width="11.42578125" style="1" customWidth="1"/>
    <col min="13" max="13" width="11.140625" style="1" customWidth="1"/>
    <col min="14" max="14" width="12.42578125" style="1" customWidth="1"/>
    <col min="15" max="15" width="12" style="1" customWidth="1"/>
    <col min="16" max="16" width="13.140625" style="1" customWidth="1"/>
    <col min="17" max="17" width="68.5703125" style="5" customWidth="1" outlineLevel="1"/>
    <col min="18" max="16384" width="9.140625" style="1"/>
  </cols>
  <sheetData>
    <row r="1" spans="1:17" ht="18.75">
      <c r="A1" s="325" t="s">
        <v>214</v>
      </c>
      <c r="B1" s="325"/>
      <c r="C1" s="325"/>
      <c r="D1" s="325"/>
      <c r="E1" s="325"/>
      <c r="F1" s="325"/>
      <c r="G1" s="325"/>
      <c r="H1" s="325"/>
      <c r="I1" s="325"/>
      <c r="J1" s="325"/>
      <c r="K1" s="325"/>
      <c r="L1" s="325"/>
      <c r="M1" s="325"/>
      <c r="N1" s="325"/>
      <c r="O1" s="325"/>
      <c r="P1" s="325"/>
      <c r="Q1" s="325"/>
    </row>
    <row r="2" spans="1:17" ht="18.75">
      <c r="A2" s="325" t="s">
        <v>348</v>
      </c>
      <c r="B2" s="325"/>
      <c r="C2" s="325"/>
      <c r="D2" s="325"/>
      <c r="E2" s="325"/>
      <c r="F2" s="325"/>
      <c r="G2" s="325"/>
      <c r="H2" s="325"/>
      <c r="I2" s="325"/>
      <c r="J2" s="325"/>
      <c r="K2" s="325"/>
      <c r="L2" s="325"/>
      <c r="M2" s="325"/>
      <c r="N2" s="325"/>
      <c r="O2" s="325"/>
      <c r="P2" s="325"/>
      <c r="Q2" s="325"/>
    </row>
    <row r="3" spans="1:17">
      <c r="A3" s="137"/>
      <c r="B3" s="18"/>
      <c r="C3" s="138"/>
      <c r="D3" s="138"/>
      <c r="E3" s="18"/>
      <c r="F3" s="18"/>
      <c r="G3" s="18"/>
      <c r="H3" s="18"/>
      <c r="I3" s="18"/>
      <c r="J3" s="18"/>
      <c r="K3" s="18"/>
      <c r="L3" s="18"/>
      <c r="M3" s="18"/>
      <c r="N3" s="18"/>
      <c r="O3" s="18"/>
      <c r="P3" s="18"/>
      <c r="Q3" s="154" t="s">
        <v>334</v>
      </c>
    </row>
    <row r="4" spans="1:17" ht="44.25" customHeight="1">
      <c r="A4" s="310" t="s">
        <v>0</v>
      </c>
      <c r="B4" s="310" t="s">
        <v>60</v>
      </c>
      <c r="C4" s="310" t="s">
        <v>349</v>
      </c>
      <c r="D4" s="310"/>
      <c r="E4" s="310"/>
      <c r="F4" s="310"/>
      <c r="G4" s="310" t="s">
        <v>44</v>
      </c>
      <c r="H4" s="310" t="s">
        <v>350</v>
      </c>
      <c r="I4" s="310"/>
      <c r="J4" s="310"/>
      <c r="K4" s="310"/>
      <c r="L4" s="310" t="s">
        <v>44</v>
      </c>
      <c r="M4" s="310" t="s">
        <v>205</v>
      </c>
      <c r="N4" s="310"/>
      <c r="O4" s="310"/>
      <c r="P4" s="310"/>
      <c r="Q4" s="310" t="s">
        <v>204</v>
      </c>
    </row>
    <row r="5" spans="1:17" ht="15.75" customHeight="1">
      <c r="A5" s="310"/>
      <c r="B5" s="310"/>
      <c r="C5" s="310" t="s">
        <v>1</v>
      </c>
      <c r="D5" s="310" t="s">
        <v>2</v>
      </c>
      <c r="E5" s="310"/>
      <c r="F5" s="310"/>
      <c r="G5" s="310"/>
      <c r="H5" s="310" t="s">
        <v>1</v>
      </c>
      <c r="I5" s="310" t="s">
        <v>2</v>
      </c>
      <c r="J5" s="310"/>
      <c r="K5" s="310"/>
      <c r="L5" s="310"/>
      <c r="M5" s="310" t="s">
        <v>1</v>
      </c>
      <c r="N5" s="310" t="s">
        <v>2</v>
      </c>
      <c r="O5" s="310"/>
      <c r="P5" s="310"/>
      <c r="Q5" s="327"/>
    </row>
    <row r="6" spans="1:17" ht="54" customHeight="1">
      <c r="A6" s="310"/>
      <c r="B6" s="310"/>
      <c r="C6" s="310"/>
      <c r="D6" s="140" t="s">
        <v>15</v>
      </c>
      <c r="E6" s="140" t="s">
        <v>16</v>
      </c>
      <c r="F6" s="140" t="s">
        <v>207</v>
      </c>
      <c r="G6" s="310"/>
      <c r="H6" s="310"/>
      <c r="I6" s="140" t="s">
        <v>15</v>
      </c>
      <c r="J6" s="140" t="s">
        <v>16</v>
      </c>
      <c r="K6" s="140" t="s">
        <v>207</v>
      </c>
      <c r="L6" s="310"/>
      <c r="M6" s="310"/>
      <c r="N6" s="140" t="s">
        <v>15</v>
      </c>
      <c r="O6" s="140" t="s">
        <v>16</v>
      </c>
      <c r="P6" s="140" t="s">
        <v>207</v>
      </c>
      <c r="Q6" s="327"/>
    </row>
    <row r="7" spans="1:17" s="69" customFormat="1" ht="29.25" customHeight="1" collapsed="1">
      <c r="A7" s="67"/>
      <c r="B7" s="278" t="s">
        <v>215</v>
      </c>
      <c r="C7" s="52">
        <f>C8+C16+C26</f>
        <v>6352.4000000000005</v>
      </c>
      <c r="D7" s="52">
        <f>D8+D16+D26</f>
        <v>6352.4000000000005</v>
      </c>
      <c r="E7" s="52">
        <v>0</v>
      </c>
      <c r="F7" s="52">
        <f t="shared" ref="F7:L7" si="0">F8+F16+F26</f>
        <v>0</v>
      </c>
      <c r="G7" s="52">
        <f t="shared" si="0"/>
        <v>0</v>
      </c>
      <c r="H7" s="52">
        <f t="shared" si="0"/>
        <v>361.786</v>
      </c>
      <c r="I7" s="52">
        <f t="shared" si="0"/>
        <v>361.786</v>
      </c>
      <c r="J7" s="52">
        <f t="shared" si="0"/>
        <v>0</v>
      </c>
      <c r="K7" s="52">
        <f t="shared" si="0"/>
        <v>0</v>
      </c>
      <c r="L7" s="52">
        <f t="shared" si="0"/>
        <v>0</v>
      </c>
      <c r="M7" s="132">
        <f t="shared" ref="M7:M17" si="1">IFERROR(H7/C7*100,"-")</f>
        <v>5.695264781814747</v>
      </c>
      <c r="N7" s="132">
        <f t="shared" ref="N7:P15" si="2">IFERROR(I7/D7*100,"-")</f>
        <v>5.695264781814747</v>
      </c>
      <c r="O7" s="132" t="str">
        <f t="shared" si="2"/>
        <v>-</v>
      </c>
      <c r="P7" s="132" t="str">
        <f t="shared" si="2"/>
        <v>-</v>
      </c>
      <c r="Q7" s="68"/>
    </row>
    <row r="8" spans="1:17" s="39" customFormat="1" ht="85.5" hidden="1" customHeight="1" outlineLevel="1" collapsed="1">
      <c r="A8" s="66">
        <v>1</v>
      </c>
      <c r="B8" s="27" t="s">
        <v>216</v>
      </c>
      <c r="C8" s="7">
        <f t="shared" ref="C8:C16" si="3">SUM(D8:G8)</f>
        <v>160</v>
      </c>
      <c r="D8" s="7">
        <f>D9+D10</f>
        <v>160</v>
      </c>
      <c r="E8" s="24">
        <f>E9+E10</f>
        <v>0</v>
      </c>
      <c r="F8" s="24">
        <f>F9+F10</f>
        <v>0</v>
      </c>
      <c r="G8" s="24">
        <f>G9+G10</f>
        <v>0</v>
      </c>
      <c r="H8" s="7">
        <f t="shared" ref="H8:H16" si="4">SUM(I8:L8)</f>
        <v>0</v>
      </c>
      <c r="I8" s="24">
        <f>I9+I10</f>
        <v>0</v>
      </c>
      <c r="J8" s="24">
        <f>J9+J10</f>
        <v>0</v>
      </c>
      <c r="K8" s="24">
        <f>K9+K10</f>
        <v>0</v>
      </c>
      <c r="L8" s="24">
        <f>L9+L10</f>
        <v>0</v>
      </c>
      <c r="M8" s="7">
        <f t="shared" si="1"/>
        <v>0</v>
      </c>
      <c r="N8" s="7">
        <f t="shared" si="2"/>
        <v>0</v>
      </c>
      <c r="O8" s="7" t="str">
        <f t="shared" si="2"/>
        <v>-</v>
      </c>
      <c r="P8" s="7" t="str">
        <f t="shared" si="2"/>
        <v>-</v>
      </c>
      <c r="Q8" s="38"/>
    </row>
    <row r="9" spans="1:17" s="9" customFormat="1" ht="159" hidden="1" customHeight="1" outlineLevel="2">
      <c r="A9" s="64"/>
      <c r="B9" s="48" t="s">
        <v>219</v>
      </c>
      <c r="C9" s="10">
        <f t="shared" si="3"/>
        <v>40</v>
      </c>
      <c r="D9" s="141">
        <v>40</v>
      </c>
      <c r="E9" s="57">
        <v>0</v>
      </c>
      <c r="F9" s="57">
        <v>0</v>
      </c>
      <c r="G9" s="57">
        <v>0</v>
      </c>
      <c r="H9" s="10">
        <f t="shared" si="4"/>
        <v>0</v>
      </c>
      <c r="I9" s="57">
        <v>0</v>
      </c>
      <c r="J9" s="57">
        <v>0</v>
      </c>
      <c r="K9" s="57">
        <v>0</v>
      </c>
      <c r="L9" s="57">
        <v>0</v>
      </c>
      <c r="M9" s="72">
        <f t="shared" si="1"/>
        <v>0</v>
      </c>
      <c r="N9" s="72">
        <f t="shared" si="2"/>
        <v>0</v>
      </c>
      <c r="O9" s="72" t="str">
        <f t="shared" si="2"/>
        <v>-</v>
      </c>
      <c r="P9" s="72" t="str">
        <f t="shared" si="2"/>
        <v>-</v>
      </c>
      <c r="Q9" s="36" t="s">
        <v>555</v>
      </c>
    </row>
    <row r="10" spans="1:17" s="9" customFormat="1" ht="112.5" hidden="1" customHeight="1" outlineLevel="2">
      <c r="A10" s="64"/>
      <c r="B10" s="48" t="s">
        <v>220</v>
      </c>
      <c r="C10" s="10">
        <f t="shared" si="3"/>
        <v>120</v>
      </c>
      <c r="D10" s="57">
        <f>SUM(D11:D15)</f>
        <v>120</v>
      </c>
      <c r="E10" s="57">
        <f t="shared" ref="E10:G10" si="5">SUM(E11:E15)</f>
        <v>0</v>
      </c>
      <c r="F10" s="57">
        <f t="shared" si="5"/>
        <v>0</v>
      </c>
      <c r="G10" s="57">
        <f t="shared" si="5"/>
        <v>0</v>
      </c>
      <c r="H10" s="10">
        <f t="shared" si="4"/>
        <v>0</v>
      </c>
      <c r="I10" s="57">
        <f>SUM(I11:I15)</f>
        <v>0</v>
      </c>
      <c r="J10" s="57">
        <f t="shared" ref="J10:L10" si="6">SUM(J11:J15)</f>
        <v>0</v>
      </c>
      <c r="K10" s="57">
        <f t="shared" si="6"/>
        <v>0</v>
      </c>
      <c r="L10" s="57">
        <f t="shared" si="6"/>
        <v>0</v>
      </c>
      <c r="M10" s="72">
        <f t="shared" si="1"/>
        <v>0</v>
      </c>
      <c r="N10" s="72">
        <f t="shared" si="2"/>
        <v>0</v>
      </c>
      <c r="O10" s="72" t="str">
        <f t="shared" si="2"/>
        <v>-</v>
      </c>
      <c r="P10" s="72" t="str">
        <f t="shared" si="2"/>
        <v>-</v>
      </c>
      <c r="Q10" s="36" t="s">
        <v>555</v>
      </c>
    </row>
    <row r="11" spans="1:17" s="8" customFormat="1" ht="30" hidden="1" outlineLevel="3">
      <c r="A11" s="65"/>
      <c r="B11" s="17" t="s">
        <v>294</v>
      </c>
      <c r="C11" s="3">
        <f t="shared" si="3"/>
        <v>10</v>
      </c>
      <c r="D11" s="59">
        <v>10</v>
      </c>
      <c r="E11" s="59">
        <v>0</v>
      </c>
      <c r="F11" s="59">
        <v>0</v>
      </c>
      <c r="G11" s="59">
        <v>0</v>
      </c>
      <c r="H11" s="3">
        <f t="shared" si="4"/>
        <v>0</v>
      </c>
      <c r="I11" s="59">
        <v>0</v>
      </c>
      <c r="J11" s="59">
        <v>0</v>
      </c>
      <c r="K11" s="59">
        <v>0</v>
      </c>
      <c r="L11" s="59">
        <v>0</v>
      </c>
      <c r="M11" s="132">
        <f t="shared" si="1"/>
        <v>0</v>
      </c>
      <c r="N11" s="132">
        <f t="shared" si="2"/>
        <v>0</v>
      </c>
      <c r="O11" s="132" t="str">
        <f t="shared" si="2"/>
        <v>-</v>
      </c>
      <c r="P11" s="132" t="str">
        <f t="shared" si="2"/>
        <v>-</v>
      </c>
      <c r="Q11" s="129"/>
    </row>
    <row r="12" spans="1:17" s="8" customFormat="1" ht="45" hidden="1" outlineLevel="3">
      <c r="A12" s="65"/>
      <c r="B12" s="17" t="s">
        <v>295</v>
      </c>
      <c r="C12" s="3">
        <f t="shared" si="3"/>
        <v>10</v>
      </c>
      <c r="D12" s="59">
        <v>10</v>
      </c>
      <c r="E12" s="59">
        <v>0</v>
      </c>
      <c r="F12" s="59">
        <v>0</v>
      </c>
      <c r="G12" s="59">
        <v>0</v>
      </c>
      <c r="H12" s="3">
        <f t="shared" si="4"/>
        <v>0</v>
      </c>
      <c r="I12" s="59">
        <v>0</v>
      </c>
      <c r="J12" s="59">
        <v>0</v>
      </c>
      <c r="K12" s="59">
        <v>0</v>
      </c>
      <c r="L12" s="59">
        <v>0</v>
      </c>
      <c r="M12" s="132">
        <f t="shared" si="1"/>
        <v>0</v>
      </c>
      <c r="N12" s="132">
        <f t="shared" si="2"/>
        <v>0</v>
      </c>
      <c r="O12" s="132" t="str">
        <f t="shared" si="2"/>
        <v>-</v>
      </c>
      <c r="P12" s="132" t="str">
        <f t="shared" si="2"/>
        <v>-</v>
      </c>
      <c r="Q12" s="44"/>
    </row>
    <row r="13" spans="1:17" s="8" customFormat="1" ht="30" hidden="1" outlineLevel="3">
      <c r="A13" s="65"/>
      <c r="B13" s="17" t="s">
        <v>296</v>
      </c>
      <c r="C13" s="3">
        <f t="shared" si="3"/>
        <v>60</v>
      </c>
      <c r="D13" s="59">
        <v>60</v>
      </c>
      <c r="E13" s="59">
        <v>0</v>
      </c>
      <c r="F13" s="59">
        <v>0</v>
      </c>
      <c r="G13" s="59">
        <v>0</v>
      </c>
      <c r="H13" s="3">
        <f t="shared" si="4"/>
        <v>0</v>
      </c>
      <c r="I13" s="59">
        <v>0</v>
      </c>
      <c r="J13" s="59">
        <v>0</v>
      </c>
      <c r="K13" s="59">
        <v>0</v>
      </c>
      <c r="L13" s="59">
        <v>0</v>
      </c>
      <c r="M13" s="132">
        <f t="shared" si="1"/>
        <v>0</v>
      </c>
      <c r="N13" s="132">
        <f t="shared" si="2"/>
        <v>0</v>
      </c>
      <c r="O13" s="132" t="str">
        <f t="shared" si="2"/>
        <v>-</v>
      </c>
      <c r="P13" s="132" t="str">
        <f t="shared" si="2"/>
        <v>-</v>
      </c>
      <c r="Q13" s="43"/>
    </row>
    <row r="14" spans="1:17" s="8" customFormat="1" ht="30" hidden="1" outlineLevel="3">
      <c r="A14" s="65"/>
      <c r="B14" s="17" t="s">
        <v>297</v>
      </c>
      <c r="C14" s="3">
        <f t="shared" si="3"/>
        <v>30</v>
      </c>
      <c r="D14" s="59">
        <v>30</v>
      </c>
      <c r="E14" s="59">
        <v>0</v>
      </c>
      <c r="F14" s="59">
        <v>0</v>
      </c>
      <c r="G14" s="59">
        <v>0</v>
      </c>
      <c r="H14" s="3">
        <f t="shared" si="4"/>
        <v>0</v>
      </c>
      <c r="I14" s="59">
        <v>0</v>
      </c>
      <c r="J14" s="59">
        <v>0</v>
      </c>
      <c r="K14" s="59">
        <v>0</v>
      </c>
      <c r="L14" s="59">
        <v>0</v>
      </c>
      <c r="M14" s="132">
        <f t="shared" si="1"/>
        <v>0</v>
      </c>
      <c r="N14" s="132">
        <f t="shared" si="2"/>
        <v>0</v>
      </c>
      <c r="O14" s="132" t="str">
        <f t="shared" si="2"/>
        <v>-</v>
      </c>
      <c r="P14" s="132" t="str">
        <f t="shared" si="2"/>
        <v>-</v>
      </c>
      <c r="Q14" s="129"/>
    </row>
    <row r="15" spans="1:17" s="8" customFormat="1" ht="45" hidden="1" outlineLevel="3">
      <c r="A15" s="65"/>
      <c r="B15" s="17" t="s">
        <v>298</v>
      </c>
      <c r="C15" s="3">
        <f t="shared" si="3"/>
        <v>10</v>
      </c>
      <c r="D15" s="59">
        <v>10</v>
      </c>
      <c r="E15" s="59">
        <v>0</v>
      </c>
      <c r="F15" s="59">
        <v>0</v>
      </c>
      <c r="G15" s="59">
        <v>0</v>
      </c>
      <c r="H15" s="3">
        <f t="shared" si="4"/>
        <v>0</v>
      </c>
      <c r="I15" s="59">
        <v>0</v>
      </c>
      <c r="J15" s="59">
        <v>0</v>
      </c>
      <c r="K15" s="59">
        <v>0</v>
      </c>
      <c r="L15" s="59">
        <v>0</v>
      </c>
      <c r="M15" s="132">
        <f t="shared" si="1"/>
        <v>0</v>
      </c>
      <c r="N15" s="132">
        <f t="shared" si="2"/>
        <v>0</v>
      </c>
      <c r="O15" s="132" t="str">
        <f t="shared" si="2"/>
        <v>-</v>
      </c>
      <c r="P15" s="132" t="str">
        <f t="shared" si="2"/>
        <v>-</v>
      </c>
      <c r="Q15" s="129"/>
    </row>
    <row r="16" spans="1:17" s="63" customFormat="1" ht="72" hidden="1" customHeight="1" outlineLevel="1" collapsed="1">
      <c r="A16" s="62">
        <v>2</v>
      </c>
      <c r="B16" s="27" t="s">
        <v>217</v>
      </c>
      <c r="C16" s="7">
        <f t="shared" si="3"/>
        <v>6138.6</v>
      </c>
      <c r="D16" s="7">
        <f>D17+D20</f>
        <v>6138.6</v>
      </c>
      <c r="E16" s="24">
        <f>E17+E20</f>
        <v>0</v>
      </c>
      <c r="F16" s="24">
        <f>F17+F20</f>
        <v>0</v>
      </c>
      <c r="G16" s="24">
        <f>G17+G20</f>
        <v>0</v>
      </c>
      <c r="H16" s="7">
        <f t="shared" si="4"/>
        <v>361.786</v>
      </c>
      <c r="I16" s="7">
        <f>I17+I20</f>
        <v>361.786</v>
      </c>
      <c r="J16" s="24">
        <f>J17+J20</f>
        <v>0</v>
      </c>
      <c r="K16" s="24">
        <f>K17+K20</f>
        <v>0</v>
      </c>
      <c r="L16" s="24">
        <f>L17+L20</f>
        <v>0</v>
      </c>
      <c r="M16" s="7">
        <f t="shared" si="1"/>
        <v>5.8936239533444104</v>
      </c>
      <c r="N16" s="7">
        <f t="shared" ref="N16:P17" si="7">IFERROR(I16/D16*100,"-")</f>
        <v>5.8936239533444104</v>
      </c>
      <c r="O16" s="7" t="str">
        <f t="shared" si="7"/>
        <v>-</v>
      </c>
      <c r="P16" s="7" t="str">
        <f t="shared" si="7"/>
        <v>-</v>
      </c>
      <c r="Q16" s="38"/>
    </row>
    <row r="17" spans="1:17" s="60" customFormat="1" ht="94.5" hidden="1" outlineLevel="2">
      <c r="A17" s="56"/>
      <c r="B17" s="48" t="s">
        <v>221</v>
      </c>
      <c r="C17" s="10">
        <f t="shared" ref="C17:C33" si="8">SUM(D17:G17)</f>
        <v>50</v>
      </c>
      <c r="D17" s="57">
        <f>SUM(D18:D19)</f>
        <v>50</v>
      </c>
      <c r="E17" s="57">
        <f>SUM(E18:E19)</f>
        <v>0</v>
      </c>
      <c r="F17" s="57">
        <f>SUM(F18:F19)</f>
        <v>0</v>
      </c>
      <c r="G17" s="57">
        <f>SUM(G18:G19)</f>
        <v>0</v>
      </c>
      <c r="H17" s="10">
        <f t="shared" ref="H17:H33" si="9">SUM(I17:L17)</f>
        <v>0</v>
      </c>
      <c r="I17" s="57">
        <f>SUM(I18:I19)</f>
        <v>0</v>
      </c>
      <c r="J17" s="57">
        <f>SUM(J18:J19)</f>
        <v>0</v>
      </c>
      <c r="K17" s="57">
        <f>SUM(K18:K19)</f>
        <v>0</v>
      </c>
      <c r="L17" s="57">
        <f>SUM(L18:L19)</f>
        <v>0</v>
      </c>
      <c r="M17" s="72">
        <f t="shared" si="1"/>
        <v>0</v>
      </c>
      <c r="N17" s="72">
        <f t="shared" si="7"/>
        <v>0</v>
      </c>
      <c r="O17" s="72" t="str">
        <f t="shared" si="7"/>
        <v>-</v>
      </c>
      <c r="P17" s="72" t="str">
        <f t="shared" si="7"/>
        <v>-</v>
      </c>
      <c r="Q17" s="36"/>
    </row>
    <row r="18" spans="1:17" s="61" customFormat="1" ht="40.5" hidden="1" outlineLevel="3">
      <c r="A18" s="58"/>
      <c r="B18" s="41" t="s">
        <v>291</v>
      </c>
      <c r="C18" s="3">
        <f t="shared" si="8"/>
        <v>30</v>
      </c>
      <c r="D18" s="59">
        <v>30</v>
      </c>
      <c r="E18" s="59">
        <v>0</v>
      </c>
      <c r="F18" s="59">
        <v>0</v>
      </c>
      <c r="G18" s="59">
        <v>0</v>
      </c>
      <c r="H18" s="3">
        <f t="shared" si="9"/>
        <v>0</v>
      </c>
      <c r="I18" s="59">
        <v>0</v>
      </c>
      <c r="J18" s="59">
        <v>0</v>
      </c>
      <c r="K18" s="59">
        <v>0</v>
      </c>
      <c r="L18" s="59">
        <v>0</v>
      </c>
      <c r="M18" s="132">
        <f t="shared" ref="M18:M19" si="10">IFERROR(H18/C18*100,"-")</f>
        <v>0</v>
      </c>
      <c r="N18" s="132">
        <f t="shared" ref="N18:N19" si="11">IFERROR(I18/D18*100,"-")</f>
        <v>0</v>
      </c>
      <c r="O18" s="132" t="str">
        <f t="shared" ref="O18:O19" si="12">IFERROR(J18/E18*100,"-")</f>
        <v>-</v>
      </c>
      <c r="P18" s="132" t="str">
        <f t="shared" ref="P18:P19" si="13">IFERROR(K18/F18*100,"-")</f>
        <v>-</v>
      </c>
      <c r="Q18" s="43" t="s">
        <v>551</v>
      </c>
    </row>
    <row r="19" spans="1:17" s="61" customFormat="1" ht="27" hidden="1" outlineLevel="3">
      <c r="A19" s="58"/>
      <c r="B19" s="41" t="s">
        <v>292</v>
      </c>
      <c r="C19" s="3">
        <f t="shared" si="8"/>
        <v>20</v>
      </c>
      <c r="D19" s="59">
        <v>20</v>
      </c>
      <c r="E19" s="59">
        <v>0</v>
      </c>
      <c r="F19" s="59">
        <v>0</v>
      </c>
      <c r="G19" s="59">
        <v>0</v>
      </c>
      <c r="H19" s="3">
        <f t="shared" si="9"/>
        <v>0</v>
      </c>
      <c r="I19" s="59">
        <v>0</v>
      </c>
      <c r="J19" s="59">
        <v>0</v>
      </c>
      <c r="K19" s="59">
        <v>0</v>
      </c>
      <c r="L19" s="59">
        <v>0</v>
      </c>
      <c r="M19" s="132">
        <f t="shared" si="10"/>
        <v>0</v>
      </c>
      <c r="N19" s="132">
        <f t="shared" si="11"/>
        <v>0</v>
      </c>
      <c r="O19" s="132" t="str">
        <f t="shared" si="12"/>
        <v>-</v>
      </c>
      <c r="P19" s="132" t="str">
        <f t="shared" si="13"/>
        <v>-</v>
      </c>
      <c r="Q19" s="43" t="s">
        <v>552</v>
      </c>
    </row>
    <row r="20" spans="1:17" s="9" customFormat="1" ht="89.25" hidden="1" customHeight="1" outlineLevel="2">
      <c r="A20" s="56"/>
      <c r="B20" s="48" t="s">
        <v>222</v>
      </c>
      <c r="C20" s="10">
        <f t="shared" si="8"/>
        <v>6088.6</v>
      </c>
      <c r="D20" s="120">
        <f>SUM(D21:D25)</f>
        <v>6088.6</v>
      </c>
      <c r="E20" s="120">
        <f t="shared" ref="E20:G20" si="14">SUM(E21:E25)</f>
        <v>0</v>
      </c>
      <c r="F20" s="120">
        <f t="shared" si="14"/>
        <v>0</v>
      </c>
      <c r="G20" s="120">
        <f t="shared" si="14"/>
        <v>0</v>
      </c>
      <c r="H20" s="10">
        <f>SUM(I20:L20)</f>
        <v>361.786</v>
      </c>
      <c r="I20" s="57">
        <f>SUM(I21:I25)</f>
        <v>361.786</v>
      </c>
      <c r="J20" s="57">
        <f t="shared" ref="J20:L20" si="15">SUM(J21:J25)</f>
        <v>0</v>
      </c>
      <c r="K20" s="57">
        <f t="shared" si="15"/>
        <v>0</v>
      </c>
      <c r="L20" s="57">
        <f t="shared" si="15"/>
        <v>0</v>
      </c>
      <c r="M20" s="72">
        <f>IFERROR(H20/C20*100,"-")</f>
        <v>5.9420227967020329</v>
      </c>
      <c r="N20" s="72">
        <f>IFERROR(I20/D20*100,"-")</f>
        <v>5.9420227967020329</v>
      </c>
      <c r="O20" s="72" t="str">
        <f>IFERROR(J20/E20*100,"-")</f>
        <v>-</v>
      </c>
      <c r="P20" s="72" t="str">
        <f>IFERROR(K20/F20*100,"-")</f>
        <v>-</v>
      </c>
      <c r="Q20" s="36"/>
    </row>
    <row r="21" spans="1:17" s="8" customFormat="1" ht="30" hidden="1" outlineLevel="3">
      <c r="A21" s="58"/>
      <c r="B21" s="17" t="s">
        <v>293</v>
      </c>
      <c r="C21" s="3">
        <f t="shared" si="8"/>
        <v>1592.3</v>
      </c>
      <c r="D21" s="59">
        <v>1592.3</v>
      </c>
      <c r="E21" s="59">
        <v>0</v>
      </c>
      <c r="F21" s="59">
        <v>0</v>
      </c>
      <c r="G21" s="59">
        <v>0</v>
      </c>
      <c r="H21" s="3">
        <f t="shared" si="9"/>
        <v>199.946</v>
      </c>
      <c r="I21" s="59">
        <v>199.946</v>
      </c>
      <c r="J21" s="59">
        <v>0</v>
      </c>
      <c r="K21" s="59">
        <v>0</v>
      </c>
      <c r="L21" s="59">
        <v>0</v>
      </c>
      <c r="M21" s="128">
        <f>IFERROR(H21/C21*100,"-")</f>
        <v>12.557055831187592</v>
      </c>
      <c r="N21" s="128">
        <f>IFERROR(I21/D21*100,"-")</f>
        <v>12.557055831187592</v>
      </c>
      <c r="O21" s="128" t="str">
        <f t="shared" ref="O21:P21" si="16">IFERROR(J21/E21*100,"-")</f>
        <v>-</v>
      </c>
      <c r="P21" s="128" t="str">
        <f t="shared" si="16"/>
        <v>-</v>
      </c>
      <c r="Q21" s="129" t="s">
        <v>553</v>
      </c>
    </row>
    <row r="22" spans="1:17" s="8" customFormat="1" hidden="1" outlineLevel="3">
      <c r="A22" s="58"/>
      <c r="B22" s="17" t="s">
        <v>274</v>
      </c>
      <c r="C22" s="3">
        <f t="shared" si="8"/>
        <v>220</v>
      </c>
      <c r="D22" s="59">
        <v>220</v>
      </c>
      <c r="E22" s="59">
        <v>0</v>
      </c>
      <c r="F22" s="59">
        <v>0</v>
      </c>
      <c r="G22" s="59">
        <v>0</v>
      </c>
      <c r="H22" s="3">
        <f t="shared" si="9"/>
        <v>0</v>
      </c>
      <c r="I22" s="59">
        <v>0</v>
      </c>
      <c r="J22" s="59">
        <v>0</v>
      </c>
      <c r="K22" s="59">
        <v>0</v>
      </c>
      <c r="L22" s="59">
        <v>0</v>
      </c>
      <c r="M22" s="128">
        <f t="shared" ref="M22:M25" si="17">IFERROR(H22/C22*100,"-")</f>
        <v>0</v>
      </c>
      <c r="N22" s="128">
        <f t="shared" ref="N22:N25" si="18">IFERROR(I22/D22*100,"-")</f>
        <v>0</v>
      </c>
      <c r="O22" s="128" t="str">
        <f t="shared" ref="O22:O25" si="19">IFERROR(J22/E22*100,"-")</f>
        <v>-</v>
      </c>
      <c r="P22" s="128" t="str">
        <f t="shared" ref="P22:P25" si="20">IFERROR(K22/F22*100,"-")</f>
        <v>-</v>
      </c>
      <c r="Q22" s="129" t="s">
        <v>551</v>
      </c>
    </row>
    <row r="23" spans="1:17" s="8" customFormat="1" ht="45" hidden="1" outlineLevel="3">
      <c r="A23" s="58"/>
      <c r="B23" s="17" t="s">
        <v>290</v>
      </c>
      <c r="C23" s="3">
        <f t="shared" si="8"/>
        <v>2423.3000000000002</v>
      </c>
      <c r="D23" s="59">
        <v>2423.3000000000002</v>
      </c>
      <c r="E23" s="59">
        <v>0</v>
      </c>
      <c r="F23" s="59">
        <v>0</v>
      </c>
      <c r="G23" s="59">
        <v>0</v>
      </c>
      <c r="H23" s="3">
        <f t="shared" si="9"/>
        <v>161.84</v>
      </c>
      <c r="I23" s="59">
        <v>161.84</v>
      </c>
      <c r="J23" s="59">
        <v>0</v>
      </c>
      <c r="K23" s="59">
        <v>0</v>
      </c>
      <c r="L23" s="59">
        <v>0</v>
      </c>
      <c r="M23" s="128">
        <f t="shared" si="17"/>
        <v>6.6784962654231821</v>
      </c>
      <c r="N23" s="128">
        <f t="shared" si="18"/>
        <v>6.6784962654231821</v>
      </c>
      <c r="O23" s="128" t="str">
        <f t="shared" si="19"/>
        <v>-</v>
      </c>
      <c r="P23" s="128" t="str">
        <f t="shared" si="20"/>
        <v>-</v>
      </c>
      <c r="Q23" s="129" t="s">
        <v>551</v>
      </c>
    </row>
    <row r="24" spans="1:17" s="8" customFormat="1" ht="47.25" hidden="1" customHeight="1" outlineLevel="3">
      <c r="A24" s="58"/>
      <c r="B24" s="17" t="s">
        <v>315</v>
      </c>
      <c r="C24" s="3">
        <f t="shared" ref="C24" si="21">SUM(D24:G24)</f>
        <v>1000</v>
      </c>
      <c r="D24" s="59">
        <v>1000</v>
      </c>
      <c r="E24" s="59">
        <v>0</v>
      </c>
      <c r="F24" s="59">
        <v>0</v>
      </c>
      <c r="G24" s="59">
        <v>0</v>
      </c>
      <c r="H24" s="3">
        <f t="shared" ref="H24" si="22">SUM(I24:L24)</f>
        <v>0</v>
      </c>
      <c r="I24" s="59">
        <v>0</v>
      </c>
      <c r="J24" s="59">
        <v>0</v>
      </c>
      <c r="K24" s="59">
        <v>0</v>
      </c>
      <c r="L24" s="59">
        <v>0</v>
      </c>
      <c r="M24" s="128">
        <f t="shared" ref="M24" si="23">IFERROR(H24/C24*100,"-")</f>
        <v>0</v>
      </c>
      <c r="N24" s="128">
        <f t="shared" ref="N24" si="24">IFERROR(I24/D24*100,"-")</f>
        <v>0</v>
      </c>
      <c r="O24" s="128" t="str">
        <f t="shared" ref="O24" si="25">IFERROR(J24/E24*100,"-")</f>
        <v>-</v>
      </c>
      <c r="P24" s="128" t="str">
        <f t="shared" ref="P24" si="26">IFERROR(K24/F24*100,"-")</f>
        <v>-</v>
      </c>
      <c r="Q24" s="43"/>
    </row>
    <row r="25" spans="1:17" s="8" customFormat="1" ht="57.75" hidden="1" customHeight="1" outlineLevel="3">
      <c r="A25" s="58"/>
      <c r="B25" s="17" t="s">
        <v>337</v>
      </c>
      <c r="C25" s="3">
        <f t="shared" si="8"/>
        <v>853</v>
      </c>
      <c r="D25" s="59">
        <v>853</v>
      </c>
      <c r="E25" s="59">
        <v>0</v>
      </c>
      <c r="F25" s="59">
        <v>0</v>
      </c>
      <c r="G25" s="59">
        <v>0</v>
      </c>
      <c r="H25" s="3">
        <f t="shared" si="9"/>
        <v>0</v>
      </c>
      <c r="I25" s="59">
        <v>0</v>
      </c>
      <c r="J25" s="59">
        <v>0</v>
      </c>
      <c r="K25" s="59">
        <v>0</v>
      </c>
      <c r="L25" s="59">
        <v>0</v>
      </c>
      <c r="M25" s="128">
        <f t="shared" si="17"/>
        <v>0</v>
      </c>
      <c r="N25" s="128">
        <f t="shared" si="18"/>
        <v>0</v>
      </c>
      <c r="O25" s="128" t="str">
        <f t="shared" si="19"/>
        <v>-</v>
      </c>
      <c r="P25" s="128" t="str">
        <f t="shared" si="20"/>
        <v>-</v>
      </c>
      <c r="Q25" s="43" t="s">
        <v>554</v>
      </c>
    </row>
    <row r="26" spans="1:17" s="39" customFormat="1" ht="42.75" hidden="1" customHeight="1" outlineLevel="1" collapsed="1">
      <c r="A26" s="55">
        <v>3</v>
      </c>
      <c r="B26" s="27" t="s">
        <v>218</v>
      </c>
      <c r="C26" s="7">
        <f t="shared" si="8"/>
        <v>53.8</v>
      </c>
      <c r="D26" s="7">
        <f>D27</f>
        <v>53.8</v>
      </c>
      <c r="E26" s="7">
        <f>E27</f>
        <v>0</v>
      </c>
      <c r="F26" s="7">
        <f>F27</f>
        <v>0</v>
      </c>
      <c r="G26" s="7">
        <f>G27</f>
        <v>0</v>
      </c>
      <c r="H26" s="7">
        <f t="shared" si="9"/>
        <v>0</v>
      </c>
      <c r="I26" s="7">
        <f>I27</f>
        <v>0</v>
      </c>
      <c r="J26" s="7">
        <f>J27</f>
        <v>0</v>
      </c>
      <c r="K26" s="7">
        <f>K27</f>
        <v>0</v>
      </c>
      <c r="L26" s="7">
        <f>L27</f>
        <v>0</v>
      </c>
      <c r="M26" s="7">
        <f t="shared" ref="M26:P52" si="27">IFERROR(H26/C26*100,"-")</f>
        <v>0</v>
      </c>
      <c r="N26" s="7">
        <f t="shared" si="27"/>
        <v>0</v>
      </c>
      <c r="O26" s="7" t="str">
        <f t="shared" si="27"/>
        <v>-</v>
      </c>
      <c r="P26" s="7" t="str">
        <f t="shared" si="27"/>
        <v>-</v>
      </c>
      <c r="Q26" s="38"/>
    </row>
    <row r="27" spans="1:17" s="37" customFormat="1" ht="84.75" hidden="1" customHeight="1" outlineLevel="2">
      <c r="A27" s="53"/>
      <c r="B27" s="48" t="s">
        <v>223</v>
      </c>
      <c r="C27" s="10">
        <f t="shared" si="8"/>
        <v>53.8</v>
      </c>
      <c r="D27" s="10">
        <f>D28+D29</f>
        <v>53.8</v>
      </c>
      <c r="E27" s="10">
        <f>E28+E29</f>
        <v>0</v>
      </c>
      <c r="F27" s="10">
        <f>F28+F29</f>
        <v>0</v>
      </c>
      <c r="G27" s="10">
        <f>G28+G29</f>
        <v>0</v>
      </c>
      <c r="H27" s="10">
        <f t="shared" si="9"/>
        <v>0</v>
      </c>
      <c r="I27" s="10">
        <f>I28+I29</f>
        <v>0</v>
      </c>
      <c r="J27" s="10">
        <f>J28+J29</f>
        <v>0</v>
      </c>
      <c r="K27" s="10">
        <f>K28+K29</f>
        <v>0</v>
      </c>
      <c r="L27" s="10">
        <f>L28+L29</f>
        <v>0</v>
      </c>
      <c r="M27" s="72">
        <f t="shared" si="27"/>
        <v>0</v>
      </c>
      <c r="N27" s="72">
        <f t="shared" si="27"/>
        <v>0</v>
      </c>
      <c r="O27" s="72" t="str">
        <f t="shared" si="27"/>
        <v>-</v>
      </c>
      <c r="P27" s="72" t="str">
        <f t="shared" si="27"/>
        <v>-</v>
      </c>
      <c r="Q27" s="36"/>
    </row>
    <row r="28" spans="1:17" s="44" customFormat="1" ht="40.5" hidden="1" outlineLevel="3">
      <c r="A28" s="54"/>
      <c r="B28" s="41" t="s">
        <v>113</v>
      </c>
      <c r="C28" s="3">
        <f t="shared" si="8"/>
        <v>31</v>
      </c>
      <c r="D28" s="3">
        <v>31</v>
      </c>
      <c r="E28" s="3">
        <v>0</v>
      </c>
      <c r="F28" s="3">
        <v>0</v>
      </c>
      <c r="G28" s="3">
        <v>0</v>
      </c>
      <c r="H28" s="3">
        <f t="shared" si="9"/>
        <v>0</v>
      </c>
      <c r="I28" s="3">
        <v>0</v>
      </c>
      <c r="J28" s="3">
        <v>0</v>
      </c>
      <c r="K28" s="3">
        <v>0</v>
      </c>
      <c r="L28" s="3">
        <v>0</v>
      </c>
      <c r="M28" s="132">
        <f t="shared" si="27"/>
        <v>0</v>
      </c>
      <c r="N28" s="132">
        <f t="shared" si="27"/>
        <v>0</v>
      </c>
      <c r="O28" s="132" t="str">
        <f t="shared" si="27"/>
        <v>-</v>
      </c>
      <c r="P28" s="132" t="str">
        <f t="shared" si="27"/>
        <v>-</v>
      </c>
      <c r="Q28" s="43" t="s">
        <v>549</v>
      </c>
    </row>
    <row r="29" spans="1:17" s="44" customFormat="1" ht="30" hidden="1" outlineLevel="3">
      <c r="A29" s="54"/>
      <c r="B29" s="41" t="s">
        <v>284</v>
      </c>
      <c r="C29" s="3">
        <f t="shared" si="8"/>
        <v>22.8</v>
      </c>
      <c r="D29" s="3">
        <v>22.8</v>
      </c>
      <c r="E29" s="3">
        <v>0</v>
      </c>
      <c r="F29" s="3">
        <v>0</v>
      </c>
      <c r="G29" s="3">
        <v>0</v>
      </c>
      <c r="H29" s="3">
        <f t="shared" si="9"/>
        <v>0</v>
      </c>
      <c r="I29" s="3">
        <v>0</v>
      </c>
      <c r="J29" s="3">
        <v>0</v>
      </c>
      <c r="K29" s="3">
        <v>0</v>
      </c>
      <c r="L29" s="3">
        <v>0</v>
      </c>
      <c r="M29" s="132">
        <f t="shared" si="27"/>
        <v>0</v>
      </c>
      <c r="N29" s="132">
        <f t="shared" si="27"/>
        <v>0</v>
      </c>
      <c r="O29" s="132" t="str">
        <f t="shared" si="27"/>
        <v>-</v>
      </c>
      <c r="P29" s="132" t="str">
        <f t="shared" si="27"/>
        <v>-</v>
      </c>
      <c r="Q29" s="43" t="s">
        <v>550</v>
      </c>
    </row>
    <row r="30" spans="1:17" s="69" customFormat="1" ht="32.25" customHeight="1" collapsed="1">
      <c r="A30" s="91"/>
      <c r="B30" s="279" t="s">
        <v>224</v>
      </c>
      <c r="C30" s="52">
        <f t="shared" ref="C30:L30" si="28">C31+C34+C41</f>
        <v>4413.2</v>
      </c>
      <c r="D30" s="52">
        <f t="shared" si="28"/>
        <v>4413.2</v>
      </c>
      <c r="E30" s="52">
        <f t="shared" si="28"/>
        <v>0</v>
      </c>
      <c r="F30" s="52">
        <f t="shared" si="28"/>
        <v>0</v>
      </c>
      <c r="G30" s="52">
        <f t="shared" si="28"/>
        <v>0</v>
      </c>
      <c r="H30" s="52">
        <f t="shared" si="28"/>
        <v>247.43299999999996</v>
      </c>
      <c r="I30" s="52">
        <f t="shared" si="28"/>
        <v>247.43299999999996</v>
      </c>
      <c r="J30" s="52">
        <f t="shared" si="28"/>
        <v>0</v>
      </c>
      <c r="K30" s="52">
        <f t="shared" si="28"/>
        <v>0</v>
      </c>
      <c r="L30" s="52">
        <f t="shared" si="28"/>
        <v>0</v>
      </c>
      <c r="M30" s="132">
        <f t="shared" si="27"/>
        <v>5.6066573008247982</v>
      </c>
      <c r="N30" s="132">
        <f t="shared" si="27"/>
        <v>5.6066573008247982</v>
      </c>
      <c r="O30" s="132" t="str">
        <f t="shared" si="27"/>
        <v>-</v>
      </c>
      <c r="P30" s="132" t="str">
        <f t="shared" si="27"/>
        <v>-</v>
      </c>
      <c r="Q30" s="68"/>
    </row>
    <row r="31" spans="1:17" s="39" customFormat="1" ht="87" hidden="1" customHeight="1" outlineLevel="1" collapsed="1">
      <c r="A31" s="55">
        <v>4</v>
      </c>
      <c r="B31" s="27" t="s">
        <v>225</v>
      </c>
      <c r="C31" s="7">
        <f>SUM(D31:G31)</f>
        <v>120</v>
      </c>
      <c r="D31" s="7">
        <f>SUM(D32:D33)</f>
        <v>120</v>
      </c>
      <c r="E31" s="7">
        <f>SUM(E32:E33)</f>
        <v>0</v>
      </c>
      <c r="F31" s="7">
        <f>SUM(F32:F33)</f>
        <v>0</v>
      </c>
      <c r="G31" s="7">
        <f>SUM(G32:G33)</f>
        <v>0</v>
      </c>
      <c r="H31" s="7">
        <f t="shared" si="9"/>
        <v>0</v>
      </c>
      <c r="I31" s="7">
        <f>SUM(I32:I33)</f>
        <v>0</v>
      </c>
      <c r="J31" s="7">
        <f>SUM(J32:J33)</f>
        <v>0</v>
      </c>
      <c r="K31" s="7">
        <f>SUM(K32:K33)</f>
        <v>0</v>
      </c>
      <c r="L31" s="7">
        <f>SUM(L32:L33)</f>
        <v>0</v>
      </c>
      <c r="M31" s="7">
        <f t="shared" si="27"/>
        <v>0</v>
      </c>
      <c r="N31" s="7">
        <f t="shared" si="27"/>
        <v>0</v>
      </c>
      <c r="O31" s="7" t="str">
        <f t="shared" si="27"/>
        <v>-</v>
      </c>
      <c r="P31" s="7" t="str">
        <f t="shared" si="27"/>
        <v>-</v>
      </c>
      <c r="Q31" s="38" t="s">
        <v>400</v>
      </c>
    </row>
    <row r="32" spans="1:17" s="37" customFormat="1" ht="114.75" hidden="1" outlineLevel="3">
      <c r="A32" s="49"/>
      <c r="B32" s="33" t="s">
        <v>226</v>
      </c>
      <c r="C32" s="10">
        <f t="shared" si="8"/>
        <v>40</v>
      </c>
      <c r="D32" s="10">
        <v>40</v>
      </c>
      <c r="E32" s="10">
        <v>0</v>
      </c>
      <c r="F32" s="10">
        <v>0</v>
      </c>
      <c r="G32" s="10">
        <v>0</v>
      </c>
      <c r="H32" s="10">
        <f t="shared" si="9"/>
        <v>0</v>
      </c>
      <c r="I32" s="10">
        <v>0</v>
      </c>
      <c r="J32" s="10">
        <v>0</v>
      </c>
      <c r="K32" s="10">
        <v>0</v>
      </c>
      <c r="L32" s="10">
        <v>0</v>
      </c>
      <c r="M32" s="72">
        <f t="shared" si="27"/>
        <v>0</v>
      </c>
      <c r="N32" s="72">
        <f t="shared" si="27"/>
        <v>0</v>
      </c>
      <c r="O32" s="72" t="str">
        <f t="shared" si="27"/>
        <v>-</v>
      </c>
      <c r="P32" s="72" t="str">
        <f t="shared" si="27"/>
        <v>-</v>
      </c>
      <c r="Q32" s="36"/>
    </row>
    <row r="33" spans="1:33" s="37" customFormat="1" ht="89.25" hidden="1" outlineLevel="3">
      <c r="A33" s="30"/>
      <c r="B33" s="11" t="s">
        <v>227</v>
      </c>
      <c r="C33" s="10">
        <f t="shared" si="8"/>
        <v>80</v>
      </c>
      <c r="D33" s="10">
        <v>80</v>
      </c>
      <c r="E33" s="10">
        <v>0</v>
      </c>
      <c r="F33" s="10">
        <v>0</v>
      </c>
      <c r="G33" s="10">
        <v>0</v>
      </c>
      <c r="H33" s="10">
        <f t="shared" si="9"/>
        <v>0</v>
      </c>
      <c r="I33" s="10">
        <v>0</v>
      </c>
      <c r="J33" s="10">
        <v>0</v>
      </c>
      <c r="K33" s="10">
        <v>0</v>
      </c>
      <c r="L33" s="10">
        <v>0</v>
      </c>
      <c r="M33" s="72">
        <f t="shared" si="27"/>
        <v>0</v>
      </c>
      <c r="N33" s="72">
        <f t="shared" si="27"/>
        <v>0</v>
      </c>
      <c r="O33" s="72" t="str">
        <f t="shared" si="27"/>
        <v>-</v>
      </c>
      <c r="P33" s="72" t="str">
        <f t="shared" si="27"/>
        <v>-</v>
      </c>
      <c r="Q33" s="36"/>
    </row>
    <row r="34" spans="1:33" s="39" customFormat="1" ht="73.5" hidden="1" customHeight="1" outlineLevel="1" collapsed="1">
      <c r="A34" s="26">
        <v>5</v>
      </c>
      <c r="B34" s="27" t="s">
        <v>228</v>
      </c>
      <c r="C34" s="7">
        <f t="shared" ref="C34:C44" si="29">SUM(D34:G34)</f>
        <v>4256.2</v>
      </c>
      <c r="D34" s="28">
        <f>D35+D36</f>
        <v>4256.2</v>
      </c>
      <c r="E34" s="28">
        <f>E35+E36</f>
        <v>0</v>
      </c>
      <c r="F34" s="28">
        <f>F35+F36</f>
        <v>0</v>
      </c>
      <c r="G34" s="28">
        <f>G35+G36</f>
        <v>0</v>
      </c>
      <c r="H34" s="7">
        <f t="shared" ref="H34:H44" si="30">SUM(I34:L34)</f>
        <v>247.43299999999996</v>
      </c>
      <c r="I34" s="28">
        <f>I35+I36</f>
        <v>247.43299999999996</v>
      </c>
      <c r="J34" s="28">
        <f>J35+J36</f>
        <v>0</v>
      </c>
      <c r="K34" s="28">
        <f>K35+K36</f>
        <v>0</v>
      </c>
      <c r="L34" s="28">
        <f>L35+L36</f>
        <v>0</v>
      </c>
      <c r="M34" s="7">
        <f t="shared" si="27"/>
        <v>5.8134721112729659</v>
      </c>
      <c r="N34" s="7">
        <f t="shared" si="27"/>
        <v>5.8134721112729659</v>
      </c>
      <c r="O34" s="7" t="str">
        <f t="shared" si="27"/>
        <v>-</v>
      </c>
      <c r="P34" s="7" t="str">
        <f t="shared" si="27"/>
        <v>-</v>
      </c>
      <c r="Q34" s="38"/>
    </row>
    <row r="35" spans="1:33" s="37" customFormat="1" ht="89.25" hidden="1" customHeight="1" outlineLevel="2">
      <c r="A35" s="89"/>
      <c r="B35" s="11" t="s">
        <v>229</v>
      </c>
      <c r="C35" s="10">
        <f t="shared" si="29"/>
        <v>50</v>
      </c>
      <c r="D35" s="10">
        <v>50</v>
      </c>
      <c r="E35" s="10">
        <v>0</v>
      </c>
      <c r="F35" s="10">
        <v>0</v>
      </c>
      <c r="G35" s="10">
        <v>0</v>
      </c>
      <c r="H35" s="10">
        <f t="shared" si="30"/>
        <v>0</v>
      </c>
      <c r="I35" s="10">
        <v>0</v>
      </c>
      <c r="J35" s="10">
        <v>0</v>
      </c>
      <c r="K35" s="10">
        <v>0</v>
      </c>
      <c r="L35" s="10">
        <v>0</v>
      </c>
      <c r="M35" s="72">
        <f t="shared" si="27"/>
        <v>0</v>
      </c>
      <c r="N35" s="72">
        <f t="shared" si="27"/>
        <v>0</v>
      </c>
      <c r="O35" s="72" t="str">
        <f t="shared" si="27"/>
        <v>-</v>
      </c>
      <c r="P35" s="72" t="str">
        <f t="shared" si="27"/>
        <v>-</v>
      </c>
      <c r="Q35" s="36" t="s">
        <v>419</v>
      </c>
    </row>
    <row r="36" spans="1:33" s="37" customFormat="1" ht="63.75" hidden="1" outlineLevel="2">
      <c r="A36" s="89"/>
      <c r="B36" s="11" t="s">
        <v>230</v>
      </c>
      <c r="C36" s="10">
        <f t="shared" si="29"/>
        <v>4206.2</v>
      </c>
      <c r="D36" s="10">
        <f>SUM(D37:D40)</f>
        <v>4206.2</v>
      </c>
      <c r="E36" s="10">
        <f t="shared" ref="E36:G36" si="31">SUM(E37:E40)</f>
        <v>0</v>
      </c>
      <c r="F36" s="10">
        <f t="shared" si="31"/>
        <v>0</v>
      </c>
      <c r="G36" s="10">
        <f t="shared" si="31"/>
        <v>0</v>
      </c>
      <c r="H36" s="10">
        <f t="shared" si="30"/>
        <v>247.43299999999996</v>
      </c>
      <c r="I36" s="10">
        <f>SUM(I37:I40)</f>
        <v>247.43299999999996</v>
      </c>
      <c r="J36" s="10">
        <f t="shared" ref="J36:L36" si="32">SUM(J37:J40)</f>
        <v>0</v>
      </c>
      <c r="K36" s="10">
        <f t="shared" si="32"/>
        <v>0</v>
      </c>
      <c r="L36" s="10">
        <f t="shared" si="32"/>
        <v>0</v>
      </c>
      <c r="M36" s="72">
        <f t="shared" si="27"/>
        <v>5.8825780989967189</v>
      </c>
      <c r="N36" s="72">
        <f t="shared" si="27"/>
        <v>5.8825780989967189</v>
      </c>
      <c r="O36" s="72" t="str">
        <f t="shared" si="27"/>
        <v>-</v>
      </c>
      <c r="P36" s="72" t="str">
        <f t="shared" si="27"/>
        <v>-</v>
      </c>
      <c r="Q36" s="143"/>
    </row>
    <row r="37" spans="1:33" s="44" customFormat="1" ht="30" hidden="1" outlineLevel="3">
      <c r="A37" s="90"/>
      <c r="B37" s="12" t="s">
        <v>285</v>
      </c>
      <c r="C37" s="3">
        <f t="shared" si="29"/>
        <v>898</v>
      </c>
      <c r="D37" s="3">
        <v>898</v>
      </c>
      <c r="E37" s="3">
        <v>0</v>
      </c>
      <c r="F37" s="3">
        <v>0</v>
      </c>
      <c r="G37" s="3">
        <v>0</v>
      </c>
      <c r="H37" s="3">
        <f t="shared" si="30"/>
        <v>213.2</v>
      </c>
      <c r="I37" s="3">
        <v>213.2</v>
      </c>
      <c r="J37" s="3">
        <v>0</v>
      </c>
      <c r="K37" s="3">
        <v>0</v>
      </c>
      <c r="L37" s="3">
        <v>0</v>
      </c>
      <c r="M37" s="132">
        <f t="shared" ref="M37:M40" si="33">IFERROR(H37/C37*100,"-")</f>
        <v>23.741648106904233</v>
      </c>
      <c r="N37" s="132">
        <f t="shared" ref="N37:N40" si="34">IFERROR(I37/D37*100,"-")</f>
        <v>23.741648106904233</v>
      </c>
      <c r="O37" s="132" t="str">
        <f t="shared" ref="O37:O40" si="35">IFERROR(J37/E37*100,"-")</f>
        <v>-</v>
      </c>
      <c r="P37" s="132" t="str">
        <f t="shared" ref="P37:P40" si="36">IFERROR(K37/F37*100,"-")</f>
        <v>-</v>
      </c>
      <c r="Q37" s="43" t="s">
        <v>553</v>
      </c>
    </row>
    <row r="38" spans="1:33" s="44" customFormat="1" ht="15.75" hidden="1" outlineLevel="3">
      <c r="A38" s="90"/>
      <c r="B38" s="12" t="s">
        <v>286</v>
      </c>
      <c r="C38" s="3">
        <f t="shared" si="29"/>
        <v>170</v>
      </c>
      <c r="D38" s="3">
        <v>170</v>
      </c>
      <c r="E38" s="3">
        <v>0</v>
      </c>
      <c r="F38" s="3">
        <v>0</v>
      </c>
      <c r="G38" s="3">
        <v>0</v>
      </c>
      <c r="H38" s="3">
        <f t="shared" si="30"/>
        <v>0</v>
      </c>
      <c r="I38" s="3">
        <v>0</v>
      </c>
      <c r="J38" s="3">
        <v>0</v>
      </c>
      <c r="K38" s="3">
        <v>0</v>
      </c>
      <c r="L38" s="3">
        <v>0</v>
      </c>
      <c r="M38" s="132">
        <f t="shared" si="33"/>
        <v>0</v>
      </c>
      <c r="N38" s="132">
        <f t="shared" si="34"/>
        <v>0</v>
      </c>
      <c r="O38" s="132" t="str">
        <f t="shared" si="35"/>
        <v>-</v>
      </c>
      <c r="P38" s="132" t="str">
        <f t="shared" si="36"/>
        <v>-</v>
      </c>
      <c r="Q38" s="43" t="s">
        <v>400</v>
      </c>
    </row>
    <row r="39" spans="1:33" s="44" customFormat="1" ht="45" hidden="1" outlineLevel="3">
      <c r="A39" s="90"/>
      <c r="B39" s="12" t="s">
        <v>276</v>
      </c>
      <c r="C39" s="3">
        <f t="shared" si="29"/>
        <v>3055.9</v>
      </c>
      <c r="D39" s="3">
        <v>3055.9</v>
      </c>
      <c r="E39" s="3">
        <v>0</v>
      </c>
      <c r="F39" s="3">
        <v>0</v>
      </c>
      <c r="G39" s="3">
        <v>0</v>
      </c>
      <c r="H39" s="3">
        <f>SUM(I39:L39)</f>
        <v>27.378</v>
      </c>
      <c r="I39" s="3">
        <v>27.378</v>
      </c>
      <c r="J39" s="3">
        <v>0</v>
      </c>
      <c r="K39" s="3">
        <v>0</v>
      </c>
      <c r="L39" s="3">
        <v>0</v>
      </c>
      <c r="M39" s="132">
        <f t="shared" si="33"/>
        <v>0.89590627965574787</v>
      </c>
      <c r="N39" s="132">
        <f t="shared" si="34"/>
        <v>0.89590627965574787</v>
      </c>
      <c r="O39" s="132" t="str">
        <f t="shared" si="35"/>
        <v>-</v>
      </c>
      <c r="P39" s="132" t="str">
        <f t="shared" si="36"/>
        <v>-</v>
      </c>
      <c r="Q39" s="269" t="s">
        <v>603</v>
      </c>
    </row>
    <row r="40" spans="1:33" s="44" customFormat="1" ht="53.25" hidden="1" customHeight="1" outlineLevel="3">
      <c r="A40" s="90"/>
      <c r="B40" s="17" t="s">
        <v>336</v>
      </c>
      <c r="C40" s="3">
        <f t="shared" si="29"/>
        <v>82.3</v>
      </c>
      <c r="D40" s="3">
        <v>82.3</v>
      </c>
      <c r="E40" s="3">
        <v>0</v>
      </c>
      <c r="F40" s="3">
        <v>0</v>
      </c>
      <c r="G40" s="3">
        <v>0</v>
      </c>
      <c r="H40" s="3">
        <f>SUM(I40:L40)</f>
        <v>6.8550000000000004</v>
      </c>
      <c r="I40" s="3">
        <v>6.8550000000000004</v>
      </c>
      <c r="J40" s="3">
        <v>0</v>
      </c>
      <c r="K40" s="3">
        <v>0</v>
      </c>
      <c r="L40" s="3">
        <v>0</v>
      </c>
      <c r="M40" s="132">
        <f t="shared" si="33"/>
        <v>8.3292831105710832</v>
      </c>
      <c r="N40" s="132">
        <f t="shared" si="34"/>
        <v>8.3292831105710832</v>
      </c>
      <c r="O40" s="132" t="str">
        <f t="shared" si="35"/>
        <v>-</v>
      </c>
      <c r="P40" s="132" t="str">
        <f t="shared" si="36"/>
        <v>-</v>
      </c>
      <c r="Q40" s="129" t="s">
        <v>607</v>
      </c>
    </row>
    <row r="41" spans="1:33" s="39" customFormat="1" ht="47.25" hidden="1" customHeight="1" outlineLevel="1" collapsed="1">
      <c r="A41" s="26">
        <v>6</v>
      </c>
      <c r="B41" s="27" t="s">
        <v>231</v>
      </c>
      <c r="C41" s="7">
        <f t="shared" si="29"/>
        <v>37</v>
      </c>
      <c r="D41" s="28">
        <f>D42</f>
        <v>37</v>
      </c>
      <c r="E41" s="28">
        <f>E42</f>
        <v>0</v>
      </c>
      <c r="F41" s="28">
        <f>F42</f>
        <v>0</v>
      </c>
      <c r="G41" s="28">
        <f>G42</f>
        <v>0</v>
      </c>
      <c r="H41" s="7">
        <f t="shared" si="30"/>
        <v>0</v>
      </c>
      <c r="I41" s="28">
        <f>I42</f>
        <v>0</v>
      </c>
      <c r="J41" s="28">
        <f>J42</f>
        <v>0</v>
      </c>
      <c r="K41" s="28">
        <f>K42</f>
        <v>0</v>
      </c>
      <c r="L41" s="28">
        <f>L42</f>
        <v>0</v>
      </c>
      <c r="M41" s="7">
        <f t="shared" si="27"/>
        <v>0</v>
      </c>
      <c r="N41" s="7">
        <f t="shared" si="27"/>
        <v>0</v>
      </c>
      <c r="O41" s="7" t="str">
        <f t="shared" si="27"/>
        <v>-</v>
      </c>
      <c r="P41" s="7" t="str">
        <f t="shared" si="27"/>
        <v>-</v>
      </c>
      <c r="Q41" s="38"/>
    </row>
    <row r="42" spans="1:33" s="37" customFormat="1" ht="51" hidden="1" outlineLevel="2">
      <c r="A42" s="70"/>
      <c r="B42" s="70" t="s">
        <v>232</v>
      </c>
      <c r="C42" s="72">
        <f t="shared" si="29"/>
        <v>37</v>
      </c>
      <c r="D42" s="72">
        <f>SUM(D43:D44)</f>
        <v>37</v>
      </c>
      <c r="E42" s="72">
        <f>SUM(E43:E44)</f>
        <v>0</v>
      </c>
      <c r="F42" s="72">
        <f>SUM(F43:F44)</f>
        <v>0</v>
      </c>
      <c r="G42" s="72">
        <f>SUM(G43:G44)</f>
        <v>0</v>
      </c>
      <c r="H42" s="72">
        <f t="shared" si="30"/>
        <v>0</v>
      </c>
      <c r="I42" s="72">
        <f>SUM(I43:I44)</f>
        <v>0</v>
      </c>
      <c r="J42" s="72">
        <f>SUM(J43:J44)</f>
        <v>0</v>
      </c>
      <c r="K42" s="72">
        <f>SUM(K43:K44)</f>
        <v>0</v>
      </c>
      <c r="L42" s="72">
        <f>SUM(L43:L44)</f>
        <v>0</v>
      </c>
      <c r="M42" s="72">
        <f t="shared" si="27"/>
        <v>0</v>
      </c>
      <c r="N42" s="72">
        <f t="shared" si="27"/>
        <v>0</v>
      </c>
      <c r="O42" s="72" t="str">
        <f t="shared" si="27"/>
        <v>-</v>
      </c>
      <c r="P42" s="72" t="str">
        <f t="shared" si="27"/>
        <v>-</v>
      </c>
      <c r="Q42" s="86"/>
      <c r="R42" s="87"/>
      <c r="S42" s="87"/>
      <c r="T42" s="87"/>
      <c r="U42" s="87"/>
      <c r="V42" s="87"/>
      <c r="W42" s="87"/>
      <c r="X42" s="87"/>
      <c r="Y42" s="87"/>
      <c r="Z42" s="87"/>
      <c r="AA42" s="87"/>
      <c r="AB42" s="87"/>
      <c r="AC42" s="87"/>
      <c r="AD42" s="87"/>
      <c r="AE42" s="87"/>
      <c r="AF42" s="87"/>
      <c r="AG42" s="87"/>
    </row>
    <row r="43" spans="1:33" s="18" customFormat="1" ht="38.25" hidden="1" outlineLevel="3">
      <c r="A43" s="45"/>
      <c r="B43" s="23" t="s">
        <v>233</v>
      </c>
      <c r="C43" s="88">
        <f t="shared" si="29"/>
        <v>15.4</v>
      </c>
      <c r="D43" s="88">
        <v>15.4</v>
      </c>
      <c r="E43" s="16">
        <v>0</v>
      </c>
      <c r="F43" s="16">
        <v>0</v>
      </c>
      <c r="G43" s="16">
        <v>0</v>
      </c>
      <c r="H43" s="16">
        <f t="shared" si="30"/>
        <v>0</v>
      </c>
      <c r="I43" s="15">
        <v>0</v>
      </c>
      <c r="J43" s="16">
        <v>0</v>
      </c>
      <c r="K43" s="16">
        <v>0</v>
      </c>
      <c r="L43" s="16">
        <v>0</v>
      </c>
      <c r="M43" s="132">
        <f t="shared" si="27"/>
        <v>0</v>
      </c>
      <c r="N43" s="132">
        <f t="shared" si="27"/>
        <v>0</v>
      </c>
      <c r="O43" s="132" t="str">
        <f t="shared" si="27"/>
        <v>-</v>
      </c>
      <c r="P43" s="132" t="str">
        <f t="shared" si="27"/>
        <v>-</v>
      </c>
      <c r="Q43" s="129" t="s">
        <v>387</v>
      </c>
    </row>
    <row r="44" spans="1:33" s="18" customFormat="1" ht="45" hidden="1" outlineLevel="3">
      <c r="A44" s="45"/>
      <c r="B44" s="23" t="s">
        <v>112</v>
      </c>
      <c r="C44" s="88">
        <f t="shared" si="29"/>
        <v>21.6</v>
      </c>
      <c r="D44" s="88">
        <v>21.6</v>
      </c>
      <c r="E44" s="16">
        <v>0</v>
      </c>
      <c r="F44" s="16">
        <v>0</v>
      </c>
      <c r="G44" s="16">
        <v>0</v>
      </c>
      <c r="H44" s="16">
        <f t="shared" si="30"/>
        <v>0</v>
      </c>
      <c r="I44" s="15">
        <v>0</v>
      </c>
      <c r="J44" s="16">
        <v>0</v>
      </c>
      <c r="K44" s="16">
        <v>0</v>
      </c>
      <c r="L44" s="16">
        <v>0</v>
      </c>
      <c r="M44" s="132">
        <f t="shared" si="27"/>
        <v>0</v>
      </c>
      <c r="N44" s="132">
        <f t="shared" si="27"/>
        <v>0</v>
      </c>
      <c r="O44" s="132" t="str">
        <f t="shared" si="27"/>
        <v>-</v>
      </c>
      <c r="P44" s="132" t="str">
        <f t="shared" si="27"/>
        <v>-</v>
      </c>
      <c r="Q44" s="129" t="s">
        <v>388</v>
      </c>
    </row>
    <row r="45" spans="1:33" s="18" customFormat="1" ht="27.75" customHeight="1" collapsed="1">
      <c r="A45" s="45"/>
      <c r="B45" s="280" t="s">
        <v>234</v>
      </c>
      <c r="C45" s="52">
        <f t="shared" ref="C45:L45" si="37">C46+C49+C52</f>
        <v>6228.4</v>
      </c>
      <c r="D45" s="52">
        <f t="shared" si="37"/>
        <v>6228.4</v>
      </c>
      <c r="E45" s="52">
        <f t="shared" si="37"/>
        <v>0</v>
      </c>
      <c r="F45" s="52">
        <f t="shared" si="37"/>
        <v>0</v>
      </c>
      <c r="G45" s="52">
        <f t="shared" si="37"/>
        <v>0</v>
      </c>
      <c r="H45" s="52">
        <f t="shared" si="37"/>
        <v>125.375</v>
      </c>
      <c r="I45" s="52">
        <f t="shared" si="37"/>
        <v>125.375</v>
      </c>
      <c r="J45" s="52">
        <f t="shared" si="37"/>
        <v>0</v>
      </c>
      <c r="K45" s="52">
        <f t="shared" si="37"/>
        <v>0</v>
      </c>
      <c r="L45" s="52">
        <f t="shared" si="37"/>
        <v>0</v>
      </c>
      <c r="M45" s="132">
        <f t="shared" si="27"/>
        <v>2.0129567786269349</v>
      </c>
      <c r="N45" s="132">
        <f t="shared" si="27"/>
        <v>2.0129567786269349</v>
      </c>
      <c r="O45" s="132" t="str">
        <f t="shared" si="27"/>
        <v>-</v>
      </c>
      <c r="P45" s="132" t="str">
        <f t="shared" si="27"/>
        <v>-</v>
      </c>
      <c r="Q45" s="17"/>
    </row>
    <row r="46" spans="1:33" s="39" customFormat="1" ht="87" hidden="1" customHeight="1" outlineLevel="1" collapsed="1">
      <c r="A46" s="26">
        <v>7</v>
      </c>
      <c r="B46" s="27" t="s">
        <v>235</v>
      </c>
      <c r="C46" s="7">
        <f t="shared" ref="C46:C55" si="38">SUM(D46:G46)</f>
        <v>134</v>
      </c>
      <c r="D46" s="28">
        <f>SUM(D47:D48)</f>
        <v>134</v>
      </c>
      <c r="E46" s="28">
        <f>SUM(E47:E48)</f>
        <v>0</v>
      </c>
      <c r="F46" s="28">
        <f>SUM(F47:F48)</f>
        <v>0</v>
      </c>
      <c r="G46" s="28">
        <f>SUM(G47:G48)</f>
        <v>0</v>
      </c>
      <c r="H46" s="7">
        <f t="shared" ref="H46:H55" si="39">SUM(I46:L46)</f>
        <v>0</v>
      </c>
      <c r="I46" s="28">
        <f>SUM(I47:I48)</f>
        <v>0</v>
      </c>
      <c r="J46" s="28">
        <f>SUM(J47:J48)</f>
        <v>0</v>
      </c>
      <c r="K46" s="28">
        <f>SUM(K47:K48)</f>
        <v>0</v>
      </c>
      <c r="L46" s="28">
        <f>SUM(L47:L48)</f>
        <v>0</v>
      </c>
      <c r="M46" s="7">
        <f t="shared" si="27"/>
        <v>0</v>
      </c>
      <c r="N46" s="7">
        <f t="shared" si="27"/>
        <v>0</v>
      </c>
      <c r="O46" s="7" t="str">
        <f t="shared" si="27"/>
        <v>-</v>
      </c>
      <c r="P46" s="7" t="str">
        <f t="shared" si="27"/>
        <v>-</v>
      </c>
      <c r="Q46" s="38"/>
    </row>
    <row r="47" spans="1:33" s="37" customFormat="1" ht="114.75" hidden="1" outlineLevel="3">
      <c r="A47" s="49"/>
      <c r="B47" s="33" t="s">
        <v>236</v>
      </c>
      <c r="C47" s="10">
        <f t="shared" si="38"/>
        <v>40</v>
      </c>
      <c r="D47" s="10">
        <v>40</v>
      </c>
      <c r="E47" s="10">
        <v>0</v>
      </c>
      <c r="F47" s="10">
        <v>0</v>
      </c>
      <c r="G47" s="10">
        <v>0</v>
      </c>
      <c r="H47" s="10">
        <f t="shared" si="39"/>
        <v>0</v>
      </c>
      <c r="I47" s="10">
        <v>0</v>
      </c>
      <c r="J47" s="10">
        <v>0</v>
      </c>
      <c r="K47" s="10">
        <v>0</v>
      </c>
      <c r="L47" s="10">
        <v>0</v>
      </c>
      <c r="M47" s="72">
        <f t="shared" si="27"/>
        <v>0</v>
      </c>
      <c r="N47" s="72">
        <f t="shared" si="27"/>
        <v>0</v>
      </c>
      <c r="O47" s="72" t="str">
        <f t="shared" si="27"/>
        <v>-</v>
      </c>
      <c r="P47" s="72" t="str">
        <f t="shared" si="27"/>
        <v>-</v>
      </c>
      <c r="Q47" s="36" t="s">
        <v>394</v>
      </c>
    </row>
    <row r="48" spans="1:33" s="37" customFormat="1" ht="89.25" hidden="1" outlineLevel="3">
      <c r="A48" s="49"/>
      <c r="B48" s="33" t="s">
        <v>237</v>
      </c>
      <c r="C48" s="10">
        <f t="shared" si="38"/>
        <v>94</v>
      </c>
      <c r="D48" s="10">
        <v>94</v>
      </c>
      <c r="E48" s="10">
        <v>0</v>
      </c>
      <c r="F48" s="10">
        <v>0</v>
      </c>
      <c r="G48" s="10">
        <v>0</v>
      </c>
      <c r="H48" s="10">
        <f t="shared" si="39"/>
        <v>0</v>
      </c>
      <c r="I48" s="10">
        <v>0</v>
      </c>
      <c r="J48" s="10">
        <v>0</v>
      </c>
      <c r="K48" s="10">
        <v>0</v>
      </c>
      <c r="L48" s="10">
        <v>0</v>
      </c>
      <c r="M48" s="72">
        <f t="shared" si="27"/>
        <v>0</v>
      </c>
      <c r="N48" s="72">
        <f t="shared" si="27"/>
        <v>0</v>
      </c>
      <c r="O48" s="72" t="str">
        <f t="shared" si="27"/>
        <v>-</v>
      </c>
      <c r="P48" s="72" t="str">
        <f t="shared" si="27"/>
        <v>-</v>
      </c>
      <c r="Q48" s="36" t="s">
        <v>394</v>
      </c>
    </row>
    <row r="49" spans="1:17" s="39" customFormat="1" ht="67.5" hidden="1" outlineLevel="1" collapsed="1">
      <c r="A49" s="26">
        <v>8</v>
      </c>
      <c r="B49" s="27" t="s">
        <v>238</v>
      </c>
      <c r="C49" s="28">
        <f t="shared" si="38"/>
        <v>6019.4</v>
      </c>
      <c r="D49" s="28">
        <f>D50+D51</f>
        <v>6019.4</v>
      </c>
      <c r="E49" s="28">
        <f>E50+E51</f>
        <v>0</v>
      </c>
      <c r="F49" s="28">
        <f>F50+F51</f>
        <v>0</v>
      </c>
      <c r="G49" s="28">
        <f>G50+G51</f>
        <v>0</v>
      </c>
      <c r="H49" s="28">
        <f t="shared" si="39"/>
        <v>125.375</v>
      </c>
      <c r="I49" s="28">
        <f>I50+I51</f>
        <v>125.375</v>
      </c>
      <c r="J49" s="28">
        <f>J50+J51</f>
        <v>0</v>
      </c>
      <c r="K49" s="28">
        <f>K50+K51</f>
        <v>0</v>
      </c>
      <c r="L49" s="28">
        <f>L50+L51</f>
        <v>0</v>
      </c>
      <c r="M49" s="7">
        <f t="shared" si="27"/>
        <v>2.0828487889158387</v>
      </c>
      <c r="N49" s="7">
        <f t="shared" si="27"/>
        <v>2.0828487889158387</v>
      </c>
      <c r="O49" s="7" t="str">
        <f t="shared" si="27"/>
        <v>-</v>
      </c>
      <c r="P49" s="7" t="str">
        <f t="shared" si="27"/>
        <v>-</v>
      </c>
      <c r="Q49" s="38"/>
    </row>
    <row r="50" spans="1:17" s="37" customFormat="1" ht="101.25" hidden="1" customHeight="1" outlineLevel="3">
      <c r="A50" s="50"/>
      <c r="B50" s="51" t="s">
        <v>239</v>
      </c>
      <c r="C50" s="31">
        <f t="shared" si="38"/>
        <v>50</v>
      </c>
      <c r="D50" s="10">
        <v>50</v>
      </c>
      <c r="E50" s="10">
        <v>0</v>
      </c>
      <c r="F50" s="10">
        <v>0</v>
      </c>
      <c r="G50" s="10">
        <v>0</v>
      </c>
      <c r="H50" s="31">
        <f t="shared" si="39"/>
        <v>0</v>
      </c>
      <c r="I50" s="10">
        <v>0</v>
      </c>
      <c r="J50" s="10">
        <v>0</v>
      </c>
      <c r="K50" s="10">
        <v>0</v>
      </c>
      <c r="L50" s="10">
        <v>0</v>
      </c>
      <c r="M50" s="72">
        <f t="shared" si="27"/>
        <v>0</v>
      </c>
      <c r="N50" s="72">
        <f t="shared" si="27"/>
        <v>0</v>
      </c>
      <c r="O50" s="72" t="str">
        <f t="shared" si="27"/>
        <v>-</v>
      </c>
      <c r="P50" s="72" t="str">
        <f t="shared" si="27"/>
        <v>-</v>
      </c>
      <c r="Q50" s="36" t="s">
        <v>419</v>
      </c>
    </row>
    <row r="51" spans="1:17" s="37" customFormat="1" ht="67.5" hidden="1" outlineLevel="3">
      <c r="A51" s="51"/>
      <c r="B51" s="51" t="s">
        <v>240</v>
      </c>
      <c r="C51" s="31">
        <f t="shared" si="38"/>
        <v>5969.4</v>
      </c>
      <c r="D51" s="10">
        <v>5969.4</v>
      </c>
      <c r="E51" s="10">
        <v>0</v>
      </c>
      <c r="F51" s="10">
        <v>0</v>
      </c>
      <c r="G51" s="10">
        <v>0</v>
      </c>
      <c r="H51" s="31">
        <f t="shared" si="39"/>
        <v>125.375</v>
      </c>
      <c r="I51" s="10">
        <v>125.375</v>
      </c>
      <c r="J51" s="10">
        <v>0</v>
      </c>
      <c r="K51" s="10">
        <v>0</v>
      </c>
      <c r="L51" s="10">
        <v>0</v>
      </c>
      <c r="M51" s="72">
        <f t="shared" si="27"/>
        <v>2.100294837002044</v>
      </c>
      <c r="N51" s="72">
        <f t="shared" si="27"/>
        <v>2.100294837002044</v>
      </c>
      <c r="O51" s="72" t="str">
        <f t="shared" si="27"/>
        <v>-</v>
      </c>
      <c r="P51" s="72" t="str">
        <f t="shared" si="27"/>
        <v>-</v>
      </c>
      <c r="Q51" s="36" t="s">
        <v>418</v>
      </c>
    </row>
    <row r="52" spans="1:17" s="39" customFormat="1" ht="42" hidden="1" customHeight="1" outlineLevel="1" collapsed="1">
      <c r="A52" s="26">
        <v>9</v>
      </c>
      <c r="B52" s="27" t="s">
        <v>241</v>
      </c>
      <c r="C52" s="28">
        <f t="shared" si="38"/>
        <v>75</v>
      </c>
      <c r="D52" s="28">
        <f>D53</f>
        <v>75</v>
      </c>
      <c r="E52" s="28">
        <f>E53</f>
        <v>0</v>
      </c>
      <c r="F52" s="28">
        <f>F53</f>
        <v>0</v>
      </c>
      <c r="G52" s="28">
        <f>G53</f>
        <v>0</v>
      </c>
      <c r="H52" s="28">
        <f t="shared" si="39"/>
        <v>0</v>
      </c>
      <c r="I52" s="28">
        <f>I53</f>
        <v>0</v>
      </c>
      <c r="J52" s="28">
        <f>J53</f>
        <v>0</v>
      </c>
      <c r="K52" s="28">
        <f>K53</f>
        <v>0</v>
      </c>
      <c r="L52" s="28">
        <f>L53</f>
        <v>0</v>
      </c>
      <c r="M52" s="7">
        <f t="shared" si="27"/>
        <v>0</v>
      </c>
      <c r="N52" s="7">
        <f t="shared" si="27"/>
        <v>0</v>
      </c>
      <c r="O52" s="7" t="str">
        <f t="shared" si="27"/>
        <v>-</v>
      </c>
      <c r="P52" s="7" t="str">
        <f t="shared" si="27"/>
        <v>-</v>
      </c>
      <c r="Q52" s="38"/>
    </row>
    <row r="53" spans="1:17" s="37" customFormat="1" ht="54" hidden="1" customHeight="1" outlineLevel="2">
      <c r="A53" s="47"/>
      <c r="B53" s="48" t="s">
        <v>242</v>
      </c>
      <c r="C53" s="31">
        <f t="shared" si="38"/>
        <v>75</v>
      </c>
      <c r="D53" s="31">
        <f>D54+D55</f>
        <v>75</v>
      </c>
      <c r="E53" s="31">
        <f>E54+E55</f>
        <v>0</v>
      </c>
      <c r="F53" s="31">
        <f>F54+F55</f>
        <v>0</v>
      </c>
      <c r="G53" s="31">
        <f>G54+G55</f>
        <v>0</v>
      </c>
      <c r="H53" s="31">
        <f t="shared" si="39"/>
        <v>0</v>
      </c>
      <c r="I53" s="31">
        <f>I54+I55</f>
        <v>0</v>
      </c>
      <c r="J53" s="31">
        <f>J54+J55</f>
        <v>0</v>
      </c>
      <c r="K53" s="31">
        <f>K54+K55</f>
        <v>0</v>
      </c>
      <c r="L53" s="31">
        <f>L54+L55</f>
        <v>0</v>
      </c>
      <c r="M53" s="72">
        <f t="shared" ref="M53:M54" si="40">IFERROR(H53/C53*100,"-")</f>
        <v>0</v>
      </c>
      <c r="N53" s="72">
        <f t="shared" ref="N53" si="41">IFERROR(I53/D53*100,"-")</f>
        <v>0</v>
      </c>
      <c r="O53" s="72" t="str">
        <f t="shared" ref="O53:O54" si="42">IFERROR(J53/E53*100,"-")</f>
        <v>-</v>
      </c>
      <c r="P53" s="72" t="str">
        <f t="shared" ref="P53:P54" si="43">IFERROR(K53/F53*100,"-")</f>
        <v>-</v>
      </c>
      <c r="Q53" s="36"/>
    </row>
    <row r="54" spans="1:17" s="44" customFormat="1" ht="40.5" hidden="1" customHeight="1" outlineLevel="3">
      <c r="A54" s="40"/>
      <c r="B54" s="41" t="s">
        <v>233</v>
      </c>
      <c r="C54" s="15">
        <f t="shared" si="38"/>
        <v>45</v>
      </c>
      <c r="D54" s="42">
        <v>45</v>
      </c>
      <c r="E54" s="42">
        <v>0</v>
      </c>
      <c r="F54" s="42">
        <v>0</v>
      </c>
      <c r="G54" s="42">
        <v>0</v>
      </c>
      <c r="H54" s="15">
        <f t="shared" si="39"/>
        <v>0</v>
      </c>
      <c r="I54" s="42">
        <v>0</v>
      </c>
      <c r="J54" s="42">
        <v>0</v>
      </c>
      <c r="K54" s="42">
        <v>0</v>
      </c>
      <c r="L54" s="42">
        <v>0</v>
      </c>
      <c r="M54" s="132">
        <f t="shared" si="40"/>
        <v>0</v>
      </c>
      <c r="N54" s="132">
        <f>IFERROR(I54/D54*100,"-")</f>
        <v>0</v>
      </c>
      <c r="O54" s="132" t="str">
        <f t="shared" si="42"/>
        <v>-</v>
      </c>
      <c r="P54" s="132" t="str">
        <f t="shared" si="43"/>
        <v>-</v>
      </c>
      <c r="Q54" s="43" t="s">
        <v>417</v>
      </c>
    </row>
    <row r="55" spans="1:17" s="18" customFormat="1" ht="30" hidden="1" customHeight="1" outlineLevel="3">
      <c r="A55" s="45"/>
      <c r="B55" s="46" t="s">
        <v>112</v>
      </c>
      <c r="C55" s="15">
        <f t="shared" si="38"/>
        <v>30</v>
      </c>
      <c r="D55" s="42">
        <v>30</v>
      </c>
      <c r="E55" s="42">
        <v>0</v>
      </c>
      <c r="F55" s="42">
        <v>0</v>
      </c>
      <c r="G55" s="42">
        <v>0</v>
      </c>
      <c r="H55" s="15">
        <f t="shared" si="39"/>
        <v>0</v>
      </c>
      <c r="I55" s="42">
        <v>0</v>
      </c>
      <c r="J55" s="42">
        <v>0</v>
      </c>
      <c r="K55" s="42">
        <v>0</v>
      </c>
      <c r="L55" s="42">
        <v>0</v>
      </c>
      <c r="M55" s="132">
        <f t="shared" ref="M55:P71" si="44">IFERROR(H55/C55*100,"-")</f>
        <v>0</v>
      </c>
      <c r="N55" s="132">
        <f t="shared" si="44"/>
        <v>0</v>
      </c>
      <c r="O55" s="132" t="str">
        <f t="shared" si="44"/>
        <v>-</v>
      </c>
      <c r="P55" s="132" t="str">
        <f t="shared" si="44"/>
        <v>-</v>
      </c>
      <c r="Q55" s="17" t="s">
        <v>420</v>
      </c>
    </row>
    <row r="56" spans="1:17" s="18" customFormat="1" ht="27.75" customHeight="1" collapsed="1">
      <c r="A56" s="45"/>
      <c r="B56" s="280" t="s">
        <v>243</v>
      </c>
      <c r="C56" s="52">
        <f t="shared" ref="C56:L56" si="45">C57+C60+C67</f>
        <v>6743.9</v>
      </c>
      <c r="D56" s="52">
        <f t="shared" si="45"/>
        <v>6743.9</v>
      </c>
      <c r="E56" s="52">
        <f t="shared" si="45"/>
        <v>0</v>
      </c>
      <c r="F56" s="52">
        <f t="shared" si="45"/>
        <v>0</v>
      </c>
      <c r="G56" s="52">
        <f t="shared" si="45"/>
        <v>0</v>
      </c>
      <c r="H56" s="52">
        <f t="shared" si="45"/>
        <v>240.66</v>
      </c>
      <c r="I56" s="52">
        <f t="shared" si="45"/>
        <v>240.66</v>
      </c>
      <c r="J56" s="52">
        <f t="shared" si="45"/>
        <v>0</v>
      </c>
      <c r="K56" s="52">
        <f t="shared" si="45"/>
        <v>0</v>
      </c>
      <c r="L56" s="52">
        <f t="shared" si="45"/>
        <v>0</v>
      </c>
      <c r="M56" s="22">
        <f t="shared" si="44"/>
        <v>3.5685582526431294</v>
      </c>
      <c r="N56" s="22">
        <f t="shared" si="44"/>
        <v>3.5685582526431294</v>
      </c>
      <c r="O56" s="22" t="str">
        <f t="shared" si="44"/>
        <v>-</v>
      </c>
      <c r="P56" s="22" t="str">
        <f t="shared" si="44"/>
        <v>-</v>
      </c>
      <c r="Q56" s="17"/>
    </row>
    <row r="57" spans="1:17" s="39" customFormat="1" ht="87" hidden="1" customHeight="1" outlineLevel="1" collapsed="1">
      <c r="A57" s="26">
        <v>10</v>
      </c>
      <c r="B57" s="27" t="s">
        <v>244</v>
      </c>
      <c r="C57" s="28">
        <f t="shared" ref="C57:C75" si="46">SUM(D57:G57)</f>
        <v>70</v>
      </c>
      <c r="D57" s="28">
        <f>SUM(D58:D59)</f>
        <v>70</v>
      </c>
      <c r="E57" s="28">
        <f>SUM(E58:E59)</f>
        <v>0</v>
      </c>
      <c r="F57" s="28">
        <f>SUM(F58:F59)</f>
        <v>0</v>
      </c>
      <c r="G57" s="28">
        <f>SUM(G58:G59)</f>
        <v>0</v>
      </c>
      <c r="H57" s="28">
        <f t="shared" ref="H57:H74" si="47">SUM(I57:L57)</f>
        <v>6</v>
      </c>
      <c r="I57" s="28">
        <f>SUM(I58:I59)</f>
        <v>6</v>
      </c>
      <c r="J57" s="28">
        <f>SUM(J58:J59)</f>
        <v>0</v>
      </c>
      <c r="K57" s="28">
        <f>SUM(K58:K59)</f>
        <v>0</v>
      </c>
      <c r="L57" s="28">
        <f>SUM(L58:L59)</f>
        <v>0</v>
      </c>
      <c r="M57" s="156">
        <f t="shared" si="44"/>
        <v>8.5714285714285712</v>
      </c>
      <c r="N57" s="156">
        <f t="shared" si="44"/>
        <v>8.5714285714285712</v>
      </c>
      <c r="O57" s="156" t="str">
        <f t="shared" si="44"/>
        <v>-</v>
      </c>
      <c r="P57" s="156" t="str">
        <f t="shared" si="44"/>
        <v>-</v>
      </c>
      <c r="Q57" s="38"/>
    </row>
    <row r="58" spans="1:17" s="37" customFormat="1" ht="138.75" hidden="1" customHeight="1" outlineLevel="3">
      <c r="A58" s="121"/>
      <c r="B58" s="51" t="s">
        <v>245</v>
      </c>
      <c r="C58" s="120">
        <f t="shared" si="46"/>
        <v>40</v>
      </c>
      <c r="D58" s="120">
        <v>40</v>
      </c>
      <c r="E58" s="120">
        <v>0</v>
      </c>
      <c r="F58" s="120">
        <v>0</v>
      </c>
      <c r="G58" s="120">
        <v>0</v>
      </c>
      <c r="H58" s="120">
        <f t="shared" si="47"/>
        <v>0</v>
      </c>
      <c r="I58" s="120">
        <v>0</v>
      </c>
      <c r="J58" s="120">
        <v>0</v>
      </c>
      <c r="K58" s="120">
        <v>0</v>
      </c>
      <c r="L58" s="120">
        <v>0</v>
      </c>
      <c r="M58" s="10">
        <f t="shared" ref="M58" si="48">IFERROR(H58/C58*100,"-")</f>
        <v>0</v>
      </c>
      <c r="N58" s="10">
        <f t="shared" ref="N58" si="49">IFERROR(I58/D58*100,"-")</f>
        <v>0</v>
      </c>
      <c r="O58" s="10" t="str">
        <f t="shared" ref="O58" si="50">IFERROR(J58/E58*100,"-")</f>
        <v>-</v>
      </c>
      <c r="P58" s="10" t="str">
        <f t="shared" ref="P58" si="51">IFERROR(K58/F58*100,"-")</f>
        <v>-</v>
      </c>
      <c r="Q58" s="36" t="s">
        <v>394</v>
      </c>
    </row>
    <row r="59" spans="1:17" s="37" customFormat="1" ht="96" hidden="1" customHeight="1" outlineLevel="3">
      <c r="A59" s="51"/>
      <c r="B59" s="51" t="s">
        <v>246</v>
      </c>
      <c r="C59" s="120">
        <f t="shared" si="46"/>
        <v>30</v>
      </c>
      <c r="D59" s="120">
        <v>30</v>
      </c>
      <c r="E59" s="120">
        <v>0</v>
      </c>
      <c r="F59" s="120">
        <v>0</v>
      </c>
      <c r="G59" s="120">
        <v>0</v>
      </c>
      <c r="H59" s="120">
        <f t="shared" si="47"/>
        <v>6</v>
      </c>
      <c r="I59" s="120">
        <v>6</v>
      </c>
      <c r="J59" s="120">
        <v>0</v>
      </c>
      <c r="K59" s="120">
        <v>0</v>
      </c>
      <c r="L59" s="120">
        <v>0</v>
      </c>
      <c r="M59" s="10">
        <f t="shared" si="44"/>
        <v>20</v>
      </c>
      <c r="N59" s="10">
        <f t="shared" si="44"/>
        <v>20</v>
      </c>
      <c r="O59" s="10" t="str">
        <f t="shared" si="44"/>
        <v>-</v>
      </c>
      <c r="P59" s="10" t="str">
        <f t="shared" si="44"/>
        <v>-</v>
      </c>
      <c r="Q59" s="36" t="s">
        <v>421</v>
      </c>
    </row>
    <row r="60" spans="1:17" s="39" customFormat="1" ht="74.25" hidden="1" customHeight="1" outlineLevel="1">
      <c r="A60" s="26">
        <v>11</v>
      </c>
      <c r="B60" s="27" t="s">
        <v>247</v>
      </c>
      <c r="C60" s="28">
        <f t="shared" si="46"/>
        <v>6597.9</v>
      </c>
      <c r="D60" s="28">
        <f>D61+D62</f>
        <v>6597.9</v>
      </c>
      <c r="E60" s="28">
        <f t="shared" ref="E60:G60" si="52">E61+E62</f>
        <v>0</v>
      </c>
      <c r="F60" s="28">
        <f t="shared" si="52"/>
        <v>0</v>
      </c>
      <c r="G60" s="28">
        <f t="shared" si="52"/>
        <v>0</v>
      </c>
      <c r="H60" s="28">
        <f t="shared" si="47"/>
        <v>234.66</v>
      </c>
      <c r="I60" s="28">
        <f>I61+I62</f>
        <v>234.66</v>
      </c>
      <c r="J60" s="28">
        <f t="shared" ref="J60:L60" si="53">J61+J62</f>
        <v>0</v>
      </c>
      <c r="K60" s="28">
        <f t="shared" si="53"/>
        <v>0</v>
      </c>
      <c r="L60" s="28">
        <f t="shared" si="53"/>
        <v>0</v>
      </c>
      <c r="M60" s="156">
        <f t="shared" si="44"/>
        <v>3.5565861865138908</v>
      </c>
      <c r="N60" s="156">
        <f t="shared" si="44"/>
        <v>3.5565861865138908</v>
      </c>
      <c r="O60" s="156" t="str">
        <f t="shared" si="44"/>
        <v>-</v>
      </c>
      <c r="P60" s="156" t="str">
        <f t="shared" si="44"/>
        <v>-</v>
      </c>
      <c r="Q60" s="38"/>
    </row>
    <row r="61" spans="1:17" s="37" customFormat="1" ht="89.25" hidden="1" outlineLevel="2">
      <c r="A61" s="56"/>
      <c r="B61" s="122" t="s">
        <v>248</v>
      </c>
      <c r="C61" s="31">
        <f t="shared" si="46"/>
        <v>100</v>
      </c>
      <c r="D61" s="31">
        <v>100</v>
      </c>
      <c r="E61" s="31">
        <v>0</v>
      </c>
      <c r="F61" s="31">
        <v>0</v>
      </c>
      <c r="G61" s="31">
        <v>0</v>
      </c>
      <c r="H61" s="31">
        <f t="shared" si="47"/>
        <v>0</v>
      </c>
      <c r="I61" s="31">
        <v>0</v>
      </c>
      <c r="J61" s="31">
        <v>0</v>
      </c>
      <c r="K61" s="31">
        <v>0</v>
      </c>
      <c r="L61" s="31">
        <v>0</v>
      </c>
      <c r="M61" s="10">
        <f t="shared" si="44"/>
        <v>0</v>
      </c>
      <c r="N61" s="10">
        <f t="shared" si="44"/>
        <v>0</v>
      </c>
      <c r="O61" s="10" t="str">
        <f t="shared" si="44"/>
        <v>-</v>
      </c>
      <c r="P61" s="10" t="str">
        <f t="shared" si="44"/>
        <v>-</v>
      </c>
      <c r="Q61" s="36" t="s">
        <v>395</v>
      </c>
    </row>
    <row r="62" spans="1:17" s="37" customFormat="1" ht="70.5" hidden="1" customHeight="1" outlineLevel="2">
      <c r="A62" s="11"/>
      <c r="B62" s="11" t="s">
        <v>249</v>
      </c>
      <c r="C62" s="31">
        <f t="shared" si="46"/>
        <v>6497.9</v>
      </c>
      <c r="D62" s="10">
        <f>SUM(D63:D66)</f>
        <v>6497.9</v>
      </c>
      <c r="E62" s="10">
        <f>SUM(E63:E65)</f>
        <v>0</v>
      </c>
      <c r="F62" s="10">
        <f>SUM(F63:F65)</f>
        <v>0</v>
      </c>
      <c r="G62" s="10">
        <f>SUM(G63:G65)</f>
        <v>0</v>
      </c>
      <c r="H62" s="31">
        <f t="shared" si="47"/>
        <v>234.66</v>
      </c>
      <c r="I62" s="10">
        <f>SUM(I63:I66)</f>
        <v>234.66</v>
      </c>
      <c r="J62" s="10">
        <f>SUM(J63:J65)</f>
        <v>0</v>
      </c>
      <c r="K62" s="10">
        <f>SUM(K63:K65)</f>
        <v>0</v>
      </c>
      <c r="L62" s="10">
        <f>SUM(L63:L65)</f>
        <v>0</v>
      </c>
      <c r="M62" s="10">
        <f t="shared" si="44"/>
        <v>3.6113205804952373</v>
      </c>
      <c r="N62" s="10">
        <f t="shared" si="44"/>
        <v>3.6113205804952373</v>
      </c>
      <c r="O62" s="10" t="str">
        <f t="shared" si="44"/>
        <v>-</v>
      </c>
      <c r="P62" s="10" t="str">
        <f t="shared" si="44"/>
        <v>-</v>
      </c>
      <c r="Q62" s="36"/>
    </row>
    <row r="63" spans="1:17" s="44" customFormat="1" ht="30" hidden="1" outlineLevel="3">
      <c r="A63" s="119"/>
      <c r="B63" s="12" t="s">
        <v>285</v>
      </c>
      <c r="C63" s="42">
        <f t="shared" si="46"/>
        <v>450</v>
      </c>
      <c r="D63" s="3">
        <v>450</v>
      </c>
      <c r="E63" s="3">
        <v>0</v>
      </c>
      <c r="F63" s="3">
        <v>0</v>
      </c>
      <c r="G63" s="3">
        <v>0</v>
      </c>
      <c r="H63" s="42">
        <f t="shared" si="47"/>
        <v>131.23099999999999</v>
      </c>
      <c r="I63" s="3">
        <v>131.23099999999999</v>
      </c>
      <c r="J63" s="3">
        <v>0</v>
      </c>
      <c r="K63" s="3">
        <v>0</v>
      </c>
      <c r="L63" s="3">
        <v>0</v>
      </c>
      <c r="M63" s="16">
        <f t="shared" si="44"/>
        <v>29.162444444444439</v>
      </c>
      <c r="N63" s="16">
        <f t="shared" si="44"/>
        <v>29.162444444444439</v>
      </c>
      <c r="O63" s="16" t="str">
        <f t="shared" si="44"/>
        <v>-</v>
      </c>
      <c r="P63" s="16" t="str">
        <f t="shared" si="44"/>
        <v>-</v>
      </c>
      <c r="Q63" s="129" t="s">
        <v>606</v>
      </c>
    </row>
    <row r="64" spans="1:17" s="44" customFormat="1" ht="45" hidden="1" outlineLevel="3">
      <c r="A64" s="119"/>
      <c r="B64" s="12" t="s">
        <v>276</v>
      </c>
      <c r="C64" s="42">
        <f t="shared" si="46"/>
        <v>5519.9</v>
      </c>
      <c r="D64" s="3">
        <v>5519.9</v>
      </c>
      <c r="E64" s="3">
        <v>0</v>
      </c>
      <c r="F64" s="3">
        <v>0</v>
      </c>
      <c r="G64" s="3">
        <v>0</v>
      </c>
      <c r="H64" s="42">
        <f t="shared" si="47"/>
        <v>41.917000000000002</v>
      </c>
      <c r="I64" s="3">
        <v>41.917000000000002</v>
      </c>
      <c r="J64" s="3">
        <v>0</v>
      </c>
      <c r="K64" s="3">
        <v>0</v>
      </c>
      <c r="L64" s="3">
        <v>0</v>
      </c>
      <c r="M64" s="16">
        <f t="shared" si="44"/>
        <v>0.75937969890758894</v>
      </c>
      <c r="N64" s="16">
        <f t="shared" si="44"/>
        <v>0.75937969890758894</v>
      </c>
      <c r="O64" s="16" t="str">
        <f t="shared" si="44"/>
        <v>-</v>
      </c>
      <c r="P64" s="16" t="str">
        <f t="shared" si="44"/>
        <v>-</v>
      </c>
      <c r="Q64" s="129" t="s">
        <v>395</v>
      </c>
    </row>
    <row r="65" spans="1:17" s="44" customFormat="1" hidden="1" outlineLevel="3">
      <c r="A65" s="119"/>
      <c r="B65" s="12" t="s">
        <v>286</v>
      </c>
      <c r="C65" s="42">
        <f t="shared" si="46"/>
        <v>158</v>
      </c>
      <c r="D65" s="3">
        <v>158</v>
      </c>
      <c r="E65" s="3">
        <v>0</v>
      </c>
      <c r="F65" s="3">
        <v>0</v>
      </c>
      <c r="G65" s="3">
        <v>0</v>
      </c>
      <c r="H65" s="42">
        <f t="shared" si="47"/>
        <v>0</v>
      </c>
      <c r="I65" s="3">
        <v>0</v>
      </c>
      <c r="J65" s="3">
        <v>0</v>
      </c>
      <c r="K65" s="3">
        <v>0</v>
      </c>
      <c r="L65" s="3">
        <v>0</v>
      </c>
      <c r="M65" s="16">
        <f t="shared" si="44"/>
        <v>0</v>
      </c>
      <c r="N65" s="16">
        <f t="shared" si="44"/>
        <v>0</v>
      </c>
      <c r="O65" s="16" t="str">
        <f t="shared" si="44"/>
        <v>-</v>
      </c>
      <c r="P65" s="16" t="str">
        <f t="shared" si="44"/>
        <v>-</v>
      </c>
      <c r="Q65" s="129" t="s">
        <v>395</v>
      </c>
    </row>
    <row r="66" spans="1:17" s="44" customFormat="1" ht="60" hidden="1" outlineLevel="3">
      <c r="A66" s="119"/>
      <c r="B66" s="17" t="s">
        <v>336</v>
      </c>
      <c r="C66" s="42">
        <f t="shared" si="46"/>
        <v>370</v>
      </c>
      <c r="D66" s="3">
        <v>370</v>
      </c>
      <c r="E66" s="3">
        <v>0</v>
      </c>
      <c r="F66" s="3">
        <v>0</v>
      </c>
      <c r="G66" s="3">
        <v>0</v>
      </c>
      <c r="H66" s="42">
        <f t="shared" si="47"/>
        <v>61.512</v>
      </c>
      <c r="I66" s="3">
        <v>61.512</v>
      </c>
      <c r="J66" s="3">
        <v>0</v>
      </c>
      <c r="K66" s="3">
        <v>0</v>
      </c>
      <c r="L66" s="3">
        <v>0</v>
      </c>
      <c r="M66" s="16">
        <f t="shared" si="44"/>
        <v>16.624864864864865</v>
      </c>
      <c r="N66" s="16">
        <f t="shared" ref="N66" si="54">IFERROR(I66/D66*100,"-")</f>
        <v>16.624864864864865</v>
      </c>
      <c r="O66" s="16" t="str">
        <f t="shared" ref="O66" si="55">IFERROR(J66/E66*100,"-")</f>
        <v>-</v>
      </c>
      <c r="P66" s="16" t="str">
        <f t="shared" ref="P66" si="56">IFERROR(K66/F66*100,"-")</f>
        <v>-</v>
      </c>
      <c r="Q66" s="129" t="s">
        <v>607</v>
      </c>
    </row>
    <row r="67" spans="1:17" s="39" customFormat="1" ht="42" hidden="1" customHeight="1" outlineLevel="1">
      <c r="A67" s="26">
        <v>12</v>
      </c>
      <c r="B67" s="27" t="s">
        <v>250</v>
      </c>
      <c r="C67" s="28">
        <f t="shared" si="46"/>
        <v>76</v>
      </c>
      <c r="D67" s="28">
        <f>D68</f>
        <v>76</v>
      </c>
      <c r="E67" s="28">
        <f>E68</f>
        <v>0</v>
      </c>
      <c r="F67" s="28">
        <f>F68</f>
        <v>0</v>
      </c>
      <c r="G67" s="28">
        <f>G68</f>
        <v>0</v>
      </c>
      <c r="H67" s="28">
        <f t="shared" si="47"/>
        <v>0</v>
      </c>
      <c r="I67" s="28">
        <f>I68</f>
        <v>0</v>
      </c>
      <c r="J67" s="28">
        <f>J68</f>
        <v>0</v>
      </c>
      <c r="K67" s="28">
        <f>K68</f>
        <v>0</v>
      </c>
      <c r="L67" s="28">
        <f>L68</f>
        <v>0</v>
      </c>
      <c r="M67" s="156">
        <f t="shared" si="44"/>
        <v>0</v>
      </c>
      <c r="N67" s="156">
        <f t="shared" si="44"/>
        <v>0</v>
      </c>
      <c r="O67" s="156" t="str">
        <f t="shared" si="44"/>
        <v>-</v>
      </c>
      <c r="P67" s="156" t="str">
        <f t="shared" si="44"/>
        <v>-</v>
      </c>
      <c r="Q67" s="38"/>
    </row>
    <row r="68" spans="1:17" s="37" customFormat="1" ht="64.5" hidden="1" customHeight="1" outlineLevel="2">
      <c r="A68" s="70"/>
      <c r="B68" s="70" t="s">
        <v>251</v>
      </c>
      <c r="C68" s="71">
        <f t="shared" si="46"/>
        <v>76</v>
      </c>
      <c r="D68" s="72">
        <f>SUM(D69:D70)</f>
        <v>76</v>
      </c>
      <c r="E68" s="72">
        <f>SUM(E69:E70)</f>
        <v>0</v>
      </c>
      <c r="F68" s="72">
        <f>SUM(F69:F70)</f>
        <v>0</v>
      </c>
      <c r="G68" s="72">
        <f>SUM(G69:G70)</f>
        <v>0</v>
      </c>
      <c r="H68" s="71">
        <f t="shared" si="47"/>
        <v>0</v>
      </c>
      <c r="I68" s="72">
        <f>SUM(I69:I70)</f>
        <v>0</v>
      </c>
      <c r="J68" s="72">
        <f>SUM(J69:J70)</f>
        <v>0</v>
      </c>
      <c r="K68" s="72">
        <f>SUM(K69:K70)</f>
        <v>0</v>
      </c>
      <c r="L68" s="72">
        <f>SUM(L69:L70)</f>
        <v>0</v>
      </c>
      <c r="M68" s="10">
        <f t="shared" si="44"/>
        <v>0</v>
      </c>
      <c r="N68" s="10">
        <f t="shared" si="44"/>
        <v>0</v>
      </c>
      <c r="O68" s="10" t="str">
        <f t="shared" si="44"/>
        <v>-</v>
      </c>
      <c r="P68" s="10" t="str">
        <f t="shared" si="44"/>
        <v>-</v>
      </c>
      <c r="Q68" s="36"/>
    </row>
    <row r="69" spans="1:17" s="18" customFormat="1" ht="38.25" hidden="1" outlineLevel="3">
      <c r="A69" s="73"/>
      <c r="B69" s="23" t="s">
        <v>233</v>
      </c>
      <c r="C69" s="15">
        <f t="shared" si="46"/>
        <v>54</v>
      </c>
      <c r="D69" s="16">
        <v>54</v>
      </c>
      <c r="E69" s="16">
        <v>0</v>
      </c>
      <c r="F69" s="16">
        <v>0</v>
      </c>
      <c r="G69" s="16">
        <v>0</v>
      </c>
      <c r="H69" s="15">
        <f t="shared" si="47"/>
        <v>0</v>
      </c>
      <c r="I69" s="16">
        <v>0</v>
      </c>
      <c r="J69" s="16">
        <v>0</v>
      </c>
      <c r="K69" s="16">
        <v>0</v>
      </c>
      <c r="L69" s="16">
        <v>0</v>
      </c>
      <c r="M69" s="16">
        <f t="shared" si="44"/>
        <v>0</v>
      </c>
      <c r="N69" s="16">
        <f t="shared" si="44"/>
        <v>0</v>
      </c>
      <c r="O69" s="16" t="str">
        <f t="shared" si="44"/>
        <v>-</v>
      </c>
      <c r="P69" s="16" t="str">
        <f t="shared" si="44"/>
        <v>-</v>
      </c>
      <c r="Q69" s="129" t="s">
        <v>387</v>
      </c>
    </row>
    <row r="70" spans="1:17" s="18" customFormat="1" ht="45" hidden="1" outlineLevel="3">
      <c r="A70" s="73"/>
      <c r="B70" s="23" t="s">
        <v>112</v>
      </c>
      <c r="C70" s="15">
        <f t="shared" si="46"/>
        <v>22</v>
      </c>
      <c r="D70" s="16">
        <v>22</v>
      </c>
      <c r="E70" s="16">
        <v>0</v>
      </c>
      <c r="F70" s="16">
        <v>0</v>
      </c>
      <c r="G70" s="16">
        <v>0</v>
      </c>
      <c r="H70" s="15">
        <f t="shared" si="47"/>
        <v>0</v>
      </c>
      <c r="I70" s="16">
        <v>0</v>
      </c>
      <c r="J70" s="16">
        <v>0</v>
      </c>
      <c r="K70" s="16">
        <v>0</v>
      </c>
      <c r="L70" s="16">
        <v>0</v>
      </c>
      <c r="M70" s="16">
        <f t="shared" si="44"/>
        <v>0</v>
      </c>
      <c r="N70" s="16">
        <f t="shared" si="44"/>
        <v>0</v>
      </c>
      <c r="O70" s="16" t="str">
        <f t="shared" si="44"/>
        <v>-</v>
      </c>
      <c r="P70" s="16" t="str">
        <f t="shared" si="44"/>
        <v>-</v>
      </c>
      <c r="Q70" s="129" t="s">
        <v>388</v>
      </c>
    </row>
    <row r="71" spans="1:17" s="18" customFormat="1" ht="32.25" customHeight="1" collapsed="1">
      <c r="A71" s="73"/>
      <c r="B71" s="280" t="s">
        <v>252</v>
      </c>
      <c r="C71" s="52">
        <f t="shared" si="46"/>
        <v>3725.2</v>
      </c>
      <c r="D71" s="52">
        <f>D72+D75+D84</f>
        <v>3725.2</v>
      </c>
      <c r="E71" s="52">
        <f>E72+E75+E84</f>
        <v>0</v>
      </c>
      <c r="F71" s="52">
        <f>F72+F75+F84</f>
        <v>0</v>
      </c>
      <c r="G71" s="52">
        <f>G72+G75+G84</f>
        <v>0</v>
      </c>
      <c r="H71" s="52">
        <f t="shared" si="47"/>
        <v>315.49400000000003</v>
      </c>
      <c r="I71" s="52">
        <f>I72+I75+I84</f>
        <v>315.49400000000003</v>
      </c>
      <c r="J71" s="52">
        <f>J72+J75+J84</f>
        <v>0</v>
      </c>
      <c r="K71" s="52">
        <f>K72+K75+K84</f>
        <v>0</v>
      </c>
      <c r="L71" s="52">
        <f>L72+L75+L84</f>
        <v>0</v>
      </c>
      <c r="M71" s="22">
        <f t="shared" si="44"/>
        <v>8.4691828626650931</v>
      </c>
      <c r="N71" s="22">
        <f t="shared" si="44"/>
        <v>8.4691828626650931</v>
      </c>
      <c r="O71" s="22" t="str">
        <f t="shared" si="44"/>
        <v>-</v>
      </c>
      <c r="P71" s="22" t="str">
        <f t="shared" si="44"/>
        <v>-</v>
      </c>
      <c r="Q71" s="17"/>
    </row>
    <row r="72" spans="1:17" s="6" customFormat="1" ht="94.5" hidden="1" outlineLevel="1" collapsed="1">
      <c r="A72" s="26">
        <v>13</v>
      </c>
      <c r="B72" s="27" t="s">
        <v>253</v>
      </c>
      <c r="C72" s="28">
        <f t="shared" si="46"/>
        <v>150</v>
      </c>
      <c r="D72" s="29">
        <f>SUM(D73:D74)</f>
        <v>150</v>
      </c>
      <c r="E72" s="29">
        <f>SUM(E73:E74)</f>
        <v>0</v>
      </c>
      <c r="F72" s="29">
        <f>SUM(F73:F74)</f>
        <v>0</v>
      </c>
      <c r="G72" s="29">
        <f>SUM(G73:G74)</f>
        <v>0</v>
      </c>
      <c r="H72" s="28">
        <f t="shared" si="47"/>
        <v>5.5759999999999996</v>
      </c>
      <c r="I72" s="29">
        <f>SUM(I73:I74)</f>
        <v>5.5759999999999996</v>
      </c>
      <c r="J72" s="29">
        <f>SUM(J73:J74)</f>
        <v>0</v>
      </c>
      <c r="K72" s="29">
        <f>SUM(K73:K74)</f>
        <v>0</v>
      </c>
      <c r="L72" s="29">
        <f>SUM(L73:L74)</f>
        <v>0</v>
      </c>
      <c r="M72" s="156">
        <f t="shared" ref="M72:P93" si="57">IFERROR(H72/C72*100,"-")</f>
        <v>3.7173333333333329</v>
      </c>
      <c r="N72" s="156">
        <f t="shared" si="57"/>
        <v>3.7173333333333329</v>
      </c>
      <c r="O72" s="156" t="str">
        <f t="shared" si="57"/>
        <v>-</v>
      </c>
      <c r="P72" s="156" t="str">
        <f t="shared" si="57"/>
        <v>-</v>
      </c>
      <c r="Q72" s="38"/>
    </row>
    <row r="73" spans="1:17" s="9" customFormat="1" ht="114.75" hidden="1" outlineLevel="3">
      <c r="A73" s="30"/>
      <c r="B73" s="11" t="s">
        <v>254</v>
      </c>
      <c r="C73" s="31">
        <f t="shared" si="46"/>
        <v>30</v>
      </c>
      <c r="D73" s="32">
        <v>30</v>
      </c>
      <c r="E73" s="32">
        <v>0</v>
      </c>
      <c r="F73" s="32">
        <v>0</v>
      </c>
      <c r="G73" s="32">
        <v>0</v>
      </c>
      <c r="H73" s="31">
        <f t="shared" si="47"/>
        <v>0</v>
      </c>
      <c r="I73" s="32">
        <v>0</v>
      </c>
      <c r="J73" s="32">
        <v>0</v>
      </c>
      <c r="K73" s="32">
        <v>0</v>
      </c>
      <c r="L73" s="32">
        <v>0</v>
      </c>
      <c r="M73" s="10">
        <f t="shared" si="57"/>
        <v>0</v>
      </c>
      <c r="N73" s="10">
        <f t="shared" si="57"/>
        <v>0</v>
      </c>
      <c r="O73" s="10" t="str">
        <f t="shared" si="57"/>
        <v>-</v>
      </c>
      <c r="P73" s="10" t="str">
        <f t="shared" si="57"/>
        <v>-</v>
      </c>
      <c r="Q73" s="36" t="s">
        <v>664</v>
      </c>
    </row>
    <row r="74" spans="1:17" s="9" customFormat="1" ht="89.25" hidden="1" outlineLevel="3">
      <c r="A74" s="30"/>
      <c r="B74" s="33" t="s">
        <v>255</v>
      </c>
      <c r="C74" s="31">
        <f t="shared" si="46"/>
        <v>120</v>
      </c>
      <c r="D74" s="32">
        <v>120</v>
      </c>
      <c r="E74" s="32">
        <v>0</v>
      </c>
      <c r="F74" s="32">
        <v>0</v>
      </c>
      <c r="G74" s="32">
        <v>0</v>
      </c>
      <c r="H74" s="31">
        <f t="shared" si="47"/>
        <v>5.5759999999999996</v>
      </c>
      <c r="I74" s="32">
        <v>5.5759999999999996</v>
      </c>
      <c r="J74" s="32">
        <v>0</v>
      </c>
      <c r="K74" s="32">
        <v>0</v>
      </c>
      <c r="L74" s="32">
        <v>0</v>
      </c>
      <c r="M74" s="10">
        <f t="shared" si="57"/>
        <v>4.6466666666666665</v>
      </c>
      <c r="N74" s="10">
        <f t="shared" si="57"/>
        <v>4.6466666666666665</v>
      </c>
      <c r="O74" s="10" t="str">
        <f t="shared" si="57"/>
        <v>-</v>
      </c>
      <c r="P74" s="10" t="str">
        <f t="shared" si="57"/>
        <v>-</v>
      </c>
      <c r="Q74" s="36" t="s">
        <v>663</v>
      </c>
    </row>
    <row r="75" spans="1:17" s="39" customFormat="1" ht="72" hidden="1" customHeight="1" outlineLevel="1" collapsed="1">
      <c r="A75" s="26">
        <v>14</v>
      </c>
      <c r="B75" s="27" t="s">
        <v>256</v>
      </c>
      <c r="C75" s="28">
        <f t="shared" si="46"/>
        <v>3488.2</v>
      </c>
      <c r="D75" s="28">
        <f>D76+D77</f>
        <v>3488.2</v>
      </c>
      <c r="E75" s="28">
        <f t="shared" ref="E75:L75" si="58">E76+E77</f>
        <v>0</v>
      </c>
      <c r="F75" s="28">
        <f t="shared" si="58"/>
        <v>0</v>
      </c>
      <c r="G75" s="28">
        <f t="shared" si="58"/>
        <v>0</v>
      </c>
      <c r="H75" s="28">
        <f t="shared" si="58"/>
        <v>309.91800000000001</v>
      </c>
      <c r="I75" s="28">
        <f t="shared" si="58"/>
        <v>309.91800000000001</v>
      </c>
      <c r="J75" s="28">
        <f t="shared" si="58"/>
        <v>0</v>
      </c>
      <c r="K75" s="28">
        <f t="shared" si="58"/>
        <v>0</v>
      </c>
      <c r="L75" s="28">
        <f t="shared" si="58"/>
        <v>0</v>
      </c>
      <c r="M75" s="156">
        <f t="shared" si="57"/>
        <v>8.8847543145461856</v>
      </c>
      <c r="N75" s="156">
        <f t="shared" si="57"/>
        <v>8.8847543145461856</v>
      </c>
      <c r="O75" s="156" t="str">
        <f t="shared" si="57"/>
        <v>-</v>
      </c>
      <c r="P75" s="156" t="str">
        <f t="shared" si="57"/>
        <v>-</v>
      </c>
      <c r="Q75" s="38"/>
    </row>
    <row r="76" spans="1:17" s="37" customFormat="1" ht="89.25" hidden="1" outlineLevel="2">
      <c r="A76" s="11"/>
      <c r="B76" s="11" t="s">
        <v>257</v>
      </c>
      <c r="C76" s="31">
        <f t="shared" ref="C76:C83" si="59">SUM(D76:G76)</f>
        <v>75</v>
      </c>
      <c r="D76" s="10">
        <v>75</v>
      </c>
      <c r="E76" s="10">
        <v>0</v>
      </c>
      <c r="F76" s="10">
        <v>0</v>
      </c>
      <c r="G76" s="10">
        <v>0</v>
      </c>
      <c r="H76" s="31">
        <f t="shared" ref="H76:H83" si="60">SUM(I76:L76)</f>
        <v>50</v>
      </c>
      <c r="I76" s="10">
        <v>50</v>
      </c>
      <c r="J76" s="10">
        <v>0</v>
      </c>
      <c r="K76" s="10">
        <v>0</v>
      </c>
      <c r="L76" s="10">
        <v>0</v>
      </c>
      <c r="M76" s="10">
        <f t="shared" si="57"/>
        <v>66.666666666666657</v>
      </c>
      <c r="N76" s="10">
        <f t="shared" si="57"/>
        <v>66.666666666666657</v>
      </c>
      <c r="O76" s="10" t="str">
        <f t="shared" si="57"/>
        <v>-</v>
      </c>
      <c r="P76" s="10" t="str">
        <f t="shared" si="57"/>
        <v>-</v>
      </c>
      <c r="Q76" s="36" t="s">
        <v>811</v>
      </c>
    </row>
    <row r="77" spans="1:17" s="37" customFormat="1" ht="63.75" hidden="1" outlineLevel="2">
      <c r="A77" s="11"/>
      <c r="B77" s="11" t="s">
        <v>258</v>
      </c>
      <c r="C77" s="31">
        <f t="shared" si="59"/>
        <v>3413.2</v>
      </c>
      <c r="D77" s="10">
        <f>SUM(D78:D83)</f>
        <v>3413.2</v>
      </c>
      <c r="E77" s="10">
        <f>SUM(E78:E82)</f>
        <v>0</v>
      </c>
      <c r="F77" s="10">
        <f>SUM(F78:F82)</f>
        <v>0</v>
      </c>
      <c r="G77" s="10">
        <f>SUM(G78:G82)</f>
        <v>0</v>
      </c>
      <c r="H77" s="31">
        <f t="shared" si="60"/>
        <v>259.91800000000001</v>
      </c>
      <c r="I77" s="10">
        <f>SUM(I78:I83)</f>
        <v>259.91800000000001</v>
      </c>
      <c r="J77" s="10">
        <f>SUM(J78:J82)</f>
        <v>0</v>
      </c>
      <c r="K77" s="10">
        <f>SUM(K78:K82)</f>
        <v>0</v>
      </c>
      <c r="L77" s="10">
        <f>SUM(L78:L82)</f>
        <v>0</v>
      </c>
      <c r="M77" s="10">
        <f t="shared" si="57"/>
        <v>7.6150826204148609</v>
      </c>
      <c r="N77" s="10">
        <f t="shared" si="57"/>
        <v>7.6150826204148609</v>
      </c>
      <c r="O77" s="10" t="str">
        <f t="shared" si="57"/>
        <v>-</v>
      </c>
      <c r="P77" s="10" t="str">
        <f t="shared" si="57"/>
        <v>-</v>
      </c>
      <c r="Q77" s="36"/>
    </row>
    <row r="78" spans="1:17" s="18" customFormat="1" ht="30" hidden="1" outlineLevel="3">
      <c r="A78" s="14"/>
      <c r="B78" s="34" t="s">
        <v>259</v>
      </c>
      <c r="C78" s="15">
        <f t="shared" si="59"/>
        <v>296</v>
      </c>
      <c r="D78" s="16">
        <v>296</v>
      </c>
      <c r="E78" s="16">
        <v>0</v>
      </c>
      <c r="F78" s="16">
        <v>0</v>
      </c>
      <c r="G78" s="16">
        <v>0</v>
      </c>
      <c r="H78" s="15">
        <f t="shared" si="60"/>
        <v>0</v>
      </c>
      <c r="I78" s="16">
        <v>0</v>
      </c>
      <c r="J78" s="16">
        <v>0</v>
      </c>
      <c r="K78" s="16">
        <v>0</v>
      </c>
      <c r="L78" s="16">
        <v>0</v>
      </c>
      <c r="M78" s="16">
        <f t="shared" si="57"/>
        <v>0</v>
      </c>
      <c r="N78" s="16">
        <f t="shared" si="57"/>
        <v>0</v>
      </c>
      <c r="O78" s="16" t="str">
        <f t="shared" si="57"/>
        <v>-</v>
      </c>
      <c r="P78" s="16" t="str">
        <f t="shared" si="57"/>
        <v>-</v>
      </c>
      <c r="Q78" s="17" t="s">
        <v>664</v>
      </c>
    </row>
    <row r="79" spans="1:17" s="18" customFormat="1" ht="30" hidden="1" outlineLevel="3">
      <c r="A79" s="14"/>
      <c r="B79" s="17" t="s">
        <v>260</v>
      </c>
      <c r="C79" s="15">
        <f t="shared" si="59"/>
        <v>690</v>
      </c>
      <c r="D79" s="16">
        <v>690</v>
      </c>
      <c r="E79" s="16">
        <v>0</v>
      </c>
      <c r="F79" s="16">
        <v>0</v>
      </c>
      <c r="G79" s="16">
        <v>0</v>
      </c>
      <c r="H79" s="15">
        <f t="shared" si="60"/>
        <v>0</v>
      </c>
      <c r="I79" s="16">
        <v>0</v>
      </c>
      <c r="J79" s="16">
        <v>0</v>
      </c>
      <c r="K79" s="16">
        <v>0</v>
      </c>
      <c r="L79" s="16">
        <v>0</v>
      </c>
      <c r="M79" s="16">
        <f t="shared" si="57"/>
        <v>0</v>
      </c>
      <c r="N79" s="16">
        <f t="shared" si="57"/>
        <v>0</v>
      </c>
      <c r="O79" s="16" t="str">
        <f t="shared" si="57"/>
        <v>-</v>
      </c>
      <c r="P79" s="16" t="str">
        <f t="shared" si="57"/>
        <v>-</v>
      </c>
      <c r="Q79" s="129" t="s">
        <v>667</v>
      </c>
    </row>
    <row r="80" spans="1:17" s="18" customFormat="1" ht="38.25" hidden="1" customHeight="1" outlineLevel="3">
      <c r="A80" s="35"/>
      <c r="B80" s="17" t="s">
        <v>261</v>
      </c>
      <c r="C80" s="15">
        <f t="shared" si="59"/>
        <v>726.4</v>
      </c>
      <c r="D80" s="16">
        <v>726.4</v>
      </c>
      <c r="E80" s="16">
        <v>0</v>
      </c>
      <c r="F80" s="16">
        <v>0</v>
      </c>
      <c r="G80" s="16">
        <v>0</v>
      </c>
      <c r="H80" s="15">
        <f t="shared" si="60"/>
        <v>149.018</v>
      </c>
      <c r="I80" s="16">
        <v>149.018</v>
      </c>
      <c r="J80" s="16">
        <v>0</v>
      </c>
      <c r="K80" s="16">
        <v>0</v>
      </c>
      <c r="L80" s="16">
        <v>0</v>
      </c>
      <c r="M80" s="16">
        <f t="shared" si="57"/>
        <v>20.514592511013216</v>
      </c>
      <c r="N80" s="16">
        <f t="shared" si="57"/>
        <v>20.514592511013216</v>
      </c>
      <c r="O80" s="16" t="str">
        <f t="shared" si="57"/>
        <v>-</v>
      </c>
      <c r="P80" s="16" t="str">
        <f t="shared" si="57"/>
        <v>-</v>
      </c>
      <c r="Q80" s="129" t="s">
        <v>553</v>
      </c>
    </row>
    <row r="81" spans="1:17" s="18" customFormat="1" ht="45" hidden="1" outlineLevel="3">
      <c r="A81" s="35"/>
      <c r="B81" s="12" t="s">
        <v>290</v>
      </c>
      <c r="C81" s="15">
        <f t="shared" si="59"/>
        <v>740.6</v>
      </c>
      <c r="D81" s="16">
        <v>740.6</v>
      </c>
      <c r="E81" s="16">
        <v>0</v>
      </c>
      <c r="F81" s="16">
        <v>0</v>
      </c>
      <c r="G81" s="16">
        <v>0</v>
      </c>
      <c r="H81" s="15">
        <f t="shared" si="60"/>
        <v>110.9</v>
      </c>
      <c r="I81" s="16">
        <v>110.9</v>
      </c>
      <c r="J81" s="16">
        <v>0</v>
      </c>
      <c r="K81" s="16">
        <v>0</v>
      </c>
      <c r="L81" s="16">
        <v>0</v>
      </c>
      <c r="M81" s="16">
        <f t="shared" si="57"/>
        <v>14.97434512557386</v>
      </c>
      <c r="N81" s="16">
        <f t="shared" si="57"/>
        <v>14.97434512557386</v>
      </c>
      <c r="O81" s="16" t="str">
        <f t="shared" si="57"/>
        <v>-</v>
      </c>
      <c r="P81" s="16" t="str">
        <f t="shared" si="57"/>
        <v>-</v>
      </c>
      <c r="Q81" s="129" t="s">
        <v>665</v>
      </c>
    </row>
    <row r="82" spans="1:17" s="18" customFormat="1" ht="105" hidden="1" outlineLevel="3">
      <c r="A82" s="14"/>
      <c r="B82" s="12" t="s">
        <v>666</v>
      </c>
      <c r="C82" s="15">
        <f t="shared" si="59"/>
        <v>784.7</v>
      </c>
      <c r="D82" s="16">
        <v>784.7</v>
      </c>
      <c r="E82" s="16">
        <v>0</v>
      </c>
      <c r="F82" s="16">
        <v>0</v>
      </c>
      <c r="G82" s="16">
        <v>0</v>
      </c>
      <c r="H82" s="15">
        <f t="shared" si="60"/>
        <v>0</v>
      </c>
      <c r="I82" s="16">
        <v>0</v>
      </c>
      <c r="J82" s="16">
        <v>0</v>
      </c>
      <c r="K82" s="16">
        <v>0</v>
      </c>
      <c r="L82" s="16">
        <v>0</v>
      </c>
      <c r="M82" s="16">
        <f t="shared" si="57"/>
        <v>0</v>
      </c>
      <c r="N82" s="16">
        <f t="shared" si="57"/>
        <v>0</v>
      </c>
      <c r="O82" s="16" t="str">
        <f t="shared" si="57"/>
        <v>-</v>
      </c>
      <c r="P82" s="16" t="str">
        <f t="shared" si="57"/>
        <v>-</v>
      </c>
      <c r="Q82" s="129" t="s">
        <v>667</v>
      </c>
    </row>
    <row r="83" spans="1:17" s="18" customFormat="1" ht="60" hidden="1" outlineLevel="3">
      <c r="A83" s="14"/>
      <c r="B83" s="17" t="s">
        <v>336</v>
      </c>
      <c r="C83" s="15">
        <f t="shared" si="59"/>
        <v>175.5</v>
      </c>
      <c r="D83" s="16">
        <v>175.5</v>
      </c>
      <c r="E83" s="16">
        <v>0</v>
      </c>
      <c r="F83" s="16">
        <v>0</v>
      </c>
      <c r="G83" s="16">
        <v>0</v>
      </c>
      <c r="H83" s="15">
        <f t="shared" si="60"/>
        <v>0</v>
      </c>
      <c r="I83" s="16">
        <v>0</v>
      </c>
      <c r="J83" s="16">
        <v>0</v>
      </c>
      <c r="K83" s="16">
        <v>0</v>
      </c>
      <c r="L83" s="16">
        <v>0</v>
      </c>
      <c r="M83" s="16">
        <f t="shared" ref="M83" si="61">IFERROR(H83/C83*100,"-")</f>
        <v>0</v>
      </c>
      <c r="N83" s="16">
        <f t="shared" ref="N83" si="62">IFERROR(I83/D83*100,"-")</f>
        <v>0</v>
      </c>
      <c r="O83" s="16" t="str">
        <f t="shared" ref="O83" si="63">IFERROR(J83/E83*100,"-")</f>
        <v>-</v>
      </c>
      <c r="P83" s="16" t="str">
        <f t="shared" ref="P83" si="64">IFERROR(K83/F83*100,"-")</f>
        <v>-</v>
      </c>
      <c r="Q83" s="129" t="s">
        <v>667</v>
      </c>
    </row>
    <row r="84" spans="1:17" s="39" customFormat="1" ht="40.5" hidden="1" outlineLevel="1" collapsed="1">
      <c r="A84" s="26">
        <v>15</v>
      </c>
      <c r="B84" s="27" t="s">
        <v>263</v>
      </c>
      <c r="C84" s="28">
        <f t="shared" ref="C84:C92" si="65">SUM(D84:G84)</f>
        <v>87</v>
      </c>
      <c r="D84" s="28">
        <f>D85</f>
        <v>87</v>
      </c>
      <c r="E84" s="28">
        <f>E85</f>
        <v>0</v>
      </c>
      <c r="F84" s="28">
        <f>F85</f>
        <v>0</v>
      </c>
      <c r="G84" s="28">
        <f>G85</f>
        <v>0</v>
      </c>
      <c r="H84" s="28">
        <f>SUM(I84:L84)</f>
        <v>0</v>
      </c>
      <c r="I84" s="28">
        <f>I85</f>
        <v>0</v>
      </c>
      <c r="J84" s="28">
        <f>J85</f>
        <v>0</v>
      </c>
      <c r="K84" s="28">
        <f>K85</f>
        <v>0</v>
      </c>
      <c r="L84" s="28">
        <f>L85</f>
        <v>0</v>
      </c>
      <c r="M84" s="7">
        <f t="shared" si="57"/>
        <v>0</v>
      </c>
      <c r="N84" s="7">
        <f t="shared" si="57"/>
        <v>0</v>
      </c>
      <c r="O84" s="7" t="str">
        <f t="shared" si="57"/>
        <v>-</v>
      </c>
      <c r="P84" s="7" t="str">
        <f t="shared" si="57"/>
        <v>-</v>
      </c>
      <c r="Q84" s="38"/>
    </row>
    <row r="85" spans="1:17" s="37" customFormat="1" ht="51" hidden="1" outlineLevel="3">
      <c r="A85" s="11"/>
      <c r="B85" s="11" t="s">
        <v>264</v>
      </c>
      <c r="C85" s="31">
        <f t="shared" si="65"/>
        <v>87</v>
      </c>
      <c r="D85" s="10">
        <f>D86+D87</f>
        <v>87</v>
      </c>
      <c r="E85" s="10">
        <f>E86+E87</f>
        <v>0</v>
      </c>
      <c r="F85" s="10">
        <f>F86+F87</f>
        <v>0</v>
      </c>
      <c r="G85" s="10">
        <f>G86+G87</f>
        <v>0</v>
      </c>
      <c r="H85" s="31">
        <f>SUM(I85:L85)</f>
        <v>0</v>
      </c>
      <c r="I85" s="10">
        <f>I86+I87</f>
        <v>0</v>
      </c>
      <c r="J85" s="10">
        <f>J86+J87</f>
        <v>0</v>
      </c>
      <c r="K85" s="10">
        <f>K86+K87</f>
        <v>0</v>
      </c>
      <c r="L85" s="10">
        <f>L86+L87</f>
        <v>0</v>
      </c>
      <c r="M85" s="10">
        <f t="shared" si="57"/>
        <v>0</v>
      </c>
      <c r="N85" s="10">
        <f t="shared" si="57"/>
        <v>0</v>
      </c>
      <c r="O85" s="10" t="str">
        <f t="shared" si="57"/>
        <v>-</v>
      </c>
      <c r="P85" s="10" t="str">
        <f t="shared" si="57"/>
        <v>-</v>
      </c>
      <c r="Q85" s="36"/>
    </row>
    <row r="86" spans="1:17" s="18" customFormat="1" ht="38.25" hidden="1" outlineLevel="5">
      <c r="A86" s="23"/>
      <c r="B86" s="23" t="s">
        <v>233</v>
      </c>
      <c r="C86" s="15">
        <f t="shared" si="65"/>
        <v>70</v>
      </c>
      <c r="D86" s="16">
        <v>70</v>
      </c>
      <c r="E86" s="15">
        <v>0</v>
      </c>
      <c r="F86" s="15">
        <v>0</v>
      </c>
      <c r="G86" s="15">
        <v>0</v>
      </c>
      <c r="H86" s="15">
        <f>SUM(I86:L86)</f>
        <v>0</v>
      </c>
      <c r="I86" s="15">
        <v>0</v>
      </c>
      <c r="J86" s="15">
        <v>0</v>
      </c>
      <c r="K86" s="15">
        <v>0</v>
      </c>
      <c r="L86" s="15">
        <v>0</v>
      </c>
      <c r="M86" s="16">
        <f t="shared" si="57"/>
        <v>0</v>
      </c>
      <c r="N86" s="16">
        <f t="shared" si="57"/>
        <v>0</v>
      </c>
      <c r="O86" s="16" t="str">
        <f t="shared" si="57"/>
        <v>-</v>
      </c>
      <c r="P86" s="16" t="str">
        <f t="shared" si="57"/>
        <v>-</v>
      </c>
      <c r="Q86" s="129" t="s">
        <v>598</v>
      </c>
    </row>
    <row r="87" spans="1:17" s="18" customFormat="1" hidden="1" outlineLevel="5">
      <c r="A87" s="85"/>
      <c r="B87" s="23" t="s">
        <v>265</v>
      </c>
      <c r="C87" s="15">
        <f t="shared" si="65"/>
        <v>17</v>
      </c>
      <c r="D87" s="16">
        <v>17</v>
      </c>
      <c r="E87" s="15">
        <v>0</v>
      </c>
      <c r="F87" s="15">
        <v>0</v>
      </c>
      <c r="G87" s="15">
        <v>0</v>
      </c>
      <c r="H87" s="15">
        <f>SUM(I87:L87)</f>
        <v>0</v>
      </c>
      <c r="I87" s="15">
        <v>0</v>
      </c>
      <c r="J87" s="15">
        <v>0</v>
      </c>
      <c r="K87" s="15">
        <v>0</v>
      </c>
      <c r="L87" s="15">
        <v>0</v>
      </c>
      <c r="M87" s="16">
        <f t="shared" si="57"/>
        <v>0</v>
      </c>
      <c r="N87" s="16">
        <f t="shared" si="57"/>
        <v>0</v>
      </c>
      <c r="O87" s="16" t="str">
        <f t="shared" si="57"/>
        <v>-</v>
      </c>
      <c r="P87" s="16" t="str">
        <f t="shared" si="57"/>
        <v>-</v>
      </c>
      <c r="Q87" s="129" t="s">
        <v>599</v>
      </c>
    </row>
    <row r="88" spans="1:17" s="18" customFormat="1" ht="27.75" customHeight="1" collapsed="1">
      <c r="A88" s="85"/>
      <c r="B88" s="279" t="s">
        <v>266</v>
      </c>
      <c r="C88" s="52">
        <f t="shared" si="65"/>
        <v>4987.6000000000004</v>
      </c>
      <c r="D88" s="52">
        <f>D89+D92+D102</f>
        <v>4987.6000000000004</v>
      </c>
      <c r="E88" s="52">
        <f>E89+E92+E102</f>
        <v>0</v>
      </c>
      <c r="F88" s="52">
        <f>F89+F92+F102</f>
        <v>0</v>
      </c>
      <c r="G88" s="52">
        <f>G89+G92+G102</f>
        <v>0</v>
      </c>
      <c r="H88" s="52">
        <f t="shared" ref="H88:H95" si="66">SUM(I88:L88)</f>
        <v>197.6</v>
      </c>
      <c r="I88" s="52">
        <f>I89+I92+I102</f>
        <v>197.6</v>
      </c>
      <c r="J88" s="52">
        <f>J89+J92+J102</f>
        <v>0</v>
      </c>
      <c r="K88" s="52">
        <f>K89+K92+K102</f>
        <v>0</v>
      </c>
      <c r="L88" s="52">
        <f>L89+L92+L102</f>
        <v>0</v>
      </c>
      <c r="M88" s="22">
        <f t="shared" si="57"/>
        <v>3.9618253268104899</v>
      </c>
      <c r="N88" s="22">
        <f t="shared" si="57"/>
        <v>3.9618253268104899</v>
      </c>
      <c r="O88" s="22" t="str">
        <f t="shared" si="57"/>
        <v>-</v>
      </c>
      <c r="P88" s="22" t="str">
        <f t="shared" si="57"/>
        <v>-</v>
      </c>
      <c r="Q88" s="17"/>
    </row>
    <row r="89" spans="1:17" s="39" customFormat="1" ht="87" hidden="1" customHeight="1" outlineLevel="1" collapsed="1">
      <c r="A89" s="26">
        <v>16</v>
      </c>
      <c r="B89" s="27" t="s">
        <v>267</v>
      </c>
      <c r="C89" s="28">
        <f t="shared" si="65"/>
        <v>90</v>
      </c>
      <c r="D89" s="28">
        <f>SUM(D90:D91)</f>
        <v>90</v>
      </c>
      <c r="E89" s="28">
        <f>SUM(E90:E91)</f>
        <v>0</v>
      </c>
      <c r="F89" s="28">
        <f>SUM(F90:F91)</f>
        <v>0</v>
      </c>
      <c r="G89" s="28">
        <f>SUM(G90:G91)</f>
        <v>0</v>
      </c>
      <c r="H89" s="28">
        <f t="shared" si="66"/>
        <v>0</v>
      </c>
      <c r="I89" s="28">
        <f>SUM(I90:I91)</f>
        <v>0</v>
      </c>
      <c r="J89" s="28">
        <f>SUM(J90:J91)</f>
        <v>0</v>
      </c>
      <c r="K89" s="28">
        <f>SUM(K90:K91)</f>
        <v>0</v>
      </c>
      <c r="L89" s="28">
        <f>SUM(L90:L91)</f>
        <v>0</v>
      </c>
      <c r="M89" s="156">
        <f t="shared" si="57"/>
        <v>0</v>
      </c>
      <c r="N89" s="156">
        <f t="shared" si="57"/>
        <v>0</v>
      </c>
      <c r="O89" s="156" t="str">
        <f t="shared" si="57"/>
        <v>-</v>
      </c>
      <c r="P89" s="156" t="str">
        <f t="shared" si="57"/>
        <v>-</v>
      </c>
      <c r="Q89" s="38"/>
    </row>
    <row r="90" spans="1:17" s="37" customFormat="1" ht="114.75" hidden="1" outlineLevel="3">
      <c r="A90" s="83"/>
      <c r="B90" s="11" t="s">
        <v>268</v>
      </c>
      <c r="C90" s="31">
        <f t="shared" si="65"/>
        <v>50</v>
      </c>
      <c r="D90" s="10">
        <v>50</v>
      </c>
      <c r="E90" s="10">
        <v>0</v>
      </c>
      <c r="F90" s="10">
        <v>0</v>
      </c>
      <c r="G90" s="10">
        <v>0</v>
      </c>
      <c r="H90" s="31">
        <f t="shared" si="66"/>
        <v>0</v>
      </c>
      <c r="I90" s="10">
        <v>0</v>
      </c>
      <c r="J90" s="10">
        <v>0</v>
      </c>
      <c r="K90" s="10">
        <v>0</v>
      </c>
      <c r="L90" s="10">
        <v>0</v>
      </c>
      <c r="M90" s="10">
        <f t="shared" si="57"/>
        <v>0</v>
      </c>
      <c r="N90" s="10">
        <f t="shared" si="57"/>
        <v>0</v>
      </c>
      <c r="O90" s="10" t="str">
        <f t="shared" si="57"/>
        <v>-</v>
      </c>
      <c r="P90" s="10" t="str">
        <f t="shared" si="57"/>
        <v>-</v>
      </c>
      <c r="Q90" s="36" t="s">
        <v>600</v>
      </c>
    </row>
    <row r="91" spans="1:17" s="37" customFormat="1" ht="89.25" hidden="1" outlineLevel="3">
      <c r="A91" s="84"/>
      <c r="B91" s="11" t="s">
        <v>269</v>
      </c>
      <c r="C91" s="31">
        <f t="shared" si="65"/>
        <v>40</v>
      </c>
      <c r="D91" s="10">
        <v>40</v>
      </c>
      <c r="E91" s="10">
        <v>0</v>
      </c>
      <c r="F91" s="10">
        <v>0</v>
      </c>
      <c r="G91" s="10">
        <v>0</v>
      </c>
      <c r="H91" s="31">
        <f t="shared" si="66"/>
        <v>0</v>
      </c>
      <c r="I91" s="10">
        <v>0</v>
      </c>
      <c r="J91" s="10">
        <v>0</v>
      </c>
      <c r="K91" s="10">
        <v>0</v>
      </c>
      <c r="L91" s="10">
        <v>0</v>
      </c>
      <c r="M91" s="10">
        <f t="shared" ref="M91" si="67">IFERROR(H91/C91*100,"-")</f>
        <v>0</v>
      </c>
      <c r="N91" s="10">
        <f t="shared" ref="N91" si="68">IFERROR(I91/D91*100,"-")</f>
        <v>0</v>
      </c>
      <c r="O91" s="10" t="str">
        <f t="shared" ref="O91" si="69">IFERROR(J91/E91*100,"-")</f>
        <v>-</v>
      </c>
      <c r="P91" s="10" t="str">
        <f t="shared" ref="P91" si="70">IFERROR(K91/F91*100,"-")</f>
        <v>-</v>
      </c>
      <c r="Q91" s="36" t="s">
        <v>600</v>
      </c>
    </row>
    <row r="92" spans="1:17" s="39" customFormat="1" ht="72" hidden="1" customHeight="1" outlineLevel="1" collapsed="1">
      <c r="A92" s="26">
        <v>17</v>
      </c>
      <c r="B92" s="27" t="s">
        <v>270</v>
      </c>
      <c r="C92" s="28">
        <f t="shared" si="65"/>
        <v>4821.6000000000004</v>
      </c>
      <c r="D92" s="28">
        <f>SUM(D93:D94)</f>
        <v>4821.6000000000004</v>
      </c>
      <c r="E92" s="28">
        <f>SUM(E93:E94)</f>
        <v>0</v>
      </c>
      <c r="F92" s="28">
        <f>SUM(F93:F94)</f>
        <v>0</v>
      </c>
      <c r="G92" s="28">
        <f>SUM(G93:G94)</f>
        <v>0</v>
      </c>
      <c r="H92" s="28">
        <f t="shared" si="66"/>
        <v>197.6</v>
      </c>
      <c r="I92" s="28">
        <f>SUM(I93:I94)</f>
        <v>197.6</v>
      </c>
      <c r="J92" s="28">
        <f>SUM(J93:J94)</f>
        <v>0</v>
      </c>
      <c r="K92" s="28">
        <f>SUM(K93:K94)</f>
        <v>0</v>
      </c>
      <c r="L92" s="28">
        <f>SUM(L93:L94)</f>
        <v>0</v>
      </c>
      <c r="M92" s="156">
        <f t="shared" si="57"/>
        <v>4.0982246557159447</v>
      </c>
      <c r="N92" s="156">
        <f t="shared" si="57"/>
        <v>4.0982246557159447</v>
      </c>
      <c r="O92" s="156" t="str">
        <f t="shared" si="57"/>
        <v>-</v>
      </c>
      <c r="P92" s="156" t="str">
        <f t="shared" si="57"/>
        <v>-</v>
      </c>
      <c r="Q92" s="38"/>
    </row>
    <row r="93" spans="1:17" s="9" customFormat="1" ht="89.25" hidden="1" outlineLevel="3">
      <c r="A93" s="74"/>
      <c r="B93" s="11" t="s">
        <v>271</v>
      </c>
      <c r="C93" s="31">
        <f t="shared" ref="C93:C100" si="71">SUM(D93:G93)</f>
        <v>50</v>
      </c>
      <c r="D93" s="10">
        <v>50</v>
      </c>
      <c r="E93" s="10">
        <v>0</v>
      </c>
      <c r="F93" s="10">
        <v>0</v>
      </c>
      <c r="G93" s="10">
        <v>0</v>
      </c>
      <c r="H93" s="31">
        <f t="shared" si="66"/>
        <v>0</v>
      </c>
      <c r="I93" s="10">
        <v>0</v>
      </c>
      <c r="J93" s="10">
        <v>0</v>
      </c>
      <c r="K93" s="10">
        <v>0</v>
      </c>
      <c r="L93" s="10">
        <v>0</v>
      </c>
      <c r="M93" s="10">
        <f t="shared" si="57"/>
        <v>0</v>
      </c>
      <c r="N93" s="10">
        <f t="shared" si="57"/>
        <v>0</v>
      </c>
      <c r="O93" s="10" t="str">
        <f t="shared" si="57"/>
        <v>-</v>
      </c>
      <c r="P93" s="10" t="str">
        <f t="shared" si="57"/>
        <v>-</v>
      </c>
      <c r="Q93" s="36" t="s">
        <v>600</v>
      </c>
    </row>
    <row r="94" spans="1:17" s="9" customFormat="1" ht="63.75" hidden="1" outlineLevel="3">
      <c r="A94" s="74"/>
      <c r="B94" s="11" t="s">
        <v>272</v>
      </c>
      <c r="C94" s="31">
        <f t="shared" si="71"/>
        <v>4771.6000000000004</v>
      </c>
      <c r="D94" s="10">
        <f>SUM(D95:D101)</f>
        <v>4771.6000000000004</v>
      </c>
      <c r="E94" s="10">
        <f>SUM(E95:E100)</f>
        <v>0</v>
      </c>
      <c r="F94" s="10">
        <f>SUM(F95:F100)</f>
        <v>0</v>
      </c>
      <c r="G94" s="10">
        <f>SUM(G95:G100)</f>
        <v>0</v>
      </c>
      <c r="H94" s="31">
        <f t="shared" si="66"/>
        <v>197.6</v>
      </c>
      <c r="I94" s="10">
        <f>SUM(I95:I101)</f>
        <v>197.6</v>
      </c>
      <c r="J94" s="10">
        <f>SUM(J95:J100)</f>
        <v>0</v>
      </c>
      <c r="K94" s="10">
        <f>SUM(K95:K100)</f>
        <v>0</v>
      </c>
      <c r="L94" s="10">
        <f>SUM(L95:L100)</f>
        <v>0</v>
      </c>
      <c r="M94" s="72">
        <f t="shared" ref="M94:P124" si="72">IFERROR(H94/C94*100,"-")</f>
        <v>4.1411685807695529</v>
      </c>
      <c r="N94" s="72">
        <f t="shared" si="72"/>
        <v>4.1411685807695529</v>
      </c>
      <c r="O94" s="72" t="str">
        <f t="shared" si="72"/>
        <v>-</v>
      </c>
      <c r="P94" s="72" t="str">
        <f t="shared" si="72"/>
        <v>-</v>
      </c>
      <c r="Q94" s="36"/>
    </row>
    <row r="95" spans="1:17" ht="45" hidden="1" outlineLevel="4">
      <c r="A95" s="25"/>
      <c r="B95" s="75" t="s">
        <v>273</v>
      </c>
      <c r="C95" s="42">
        <f t="shared" si="71"/>
        <v>315</v>
      </c>
      <c r="D95" s="16">
        <v>315</v>
      </c>
      <c r="E95" s="16">
        <v>0</v>
      </c>
      <c r="F95" s="16">
        <v>0</v>
      </c>
      <c r="G95" s="16">
        <v>0</v>
      </c>
      <c r="H95" s="42">
        <f t="shared" si="66"/>
        <v>0</v>
      </c>
      <c r="I95" s="16">
        <v>0</v>
      </c>
      <c r="J95" s="16">
        <v>0</v>
      </c>
      <c r="K95" s="16">
        <v>0</v>
      </c>
      <c r="L95" s="16">
        <v>0</v>
      </c>
      <c r="M95" s="16">
        <f t="shared" si="72"/>
        <v>0</v>
      </c>
      <c r="N95" s="16">
        <f t="shared" si="72"/>
        <v>0</v>
      </c>
      <c r="O95" s="16" t="str">
        <f t="shared" si="72"/>
        <v>-</v>
      </c>
      <c r="P95" s="16" t="str">
        <f t="shared" si="72"/>
        <v>-</v>
      </c>
      <c r="Q95" s="129" t="s">
        <v>600</v>
      </c>
    </row>
    <row r="96" spans="1:17" ht="30" hidden="1" outlineLevel="4">
      <c r="A96" s="25"/>
      <c r="B96" s="75" t="s">
        <v>261</v>
      </c>
      <c r="C96" s="42">
        <f t="shared" si="71"/>
        <v>655</v>
      </c>
      <c r="D96" s="16">
        <v>655</v>
      </c>
      <c r="E96" s="16">
        <v>0</v>
      </c>
      <c r="F96" s="16">
        <v>0</v>
      </c>
      <c r="G96" s="16">
        <v>0</v>
      </c>
      <c r="H96" s="42">
        <f t="shared" ref="H96:H100" si="73">SUM(I96:L96)</f>
        <v>158.1</v>
      </c>
      <c r="I96" s="16">
        <v>158.1</v>
      </c>
      <c r="J96" s="16">
        <v>0</v>
      </c>
      <c r="K96" s="16">
        <v>0</v>
      </c>
      <c r="L96" s="16">
        <v>0</v>
      </c>
      <c r="M96" s="16">
        <f t="shared" si="72"/>
        <v>24.137404580152673</v>
      </c>
      <c r="N96" s="16">
        <f t="shared" si="72"/>
        <v>24.137404580152673</v>
      </c>
      <c r="O96" s="16" t="str">
        <f t="shared" si="72"/>
        <v>-</v>
      </c>
      <c r="P96" s="16" t="str">
        <f t="shared" si="72"/>
        <v>-</v>
      </c>
      <c r="Q96" s="129" t="s">
        <v>553</v>
      </c>
    </row>
    <row r="97" spans="1:17" ht="15.75" hidden="1" outlineLevel="4">
      <c r="A97" s="25"/>
      <c r="B97" s="75" t="s">
        <v>274</v>
      </c>
      <c r="C97" s="42">
        <f t="shared" si="71"/>
        <v>53</v>
      </c>
      <c r="D97" s="16">
        <v>53</v>
      </c>
      <c r="E97" s="16">
        <v>0</v>
      </c>
      <c r="F97" s="16">
        <v>0</v>
      </c>
      <c r="G97" s="16">
        <v>0</v>
      </c>
      <c r="H97" s="42">
        <f t="shared" si="73"/>
        <v>0</v>
      </c>
      <c r="I97" s="16">
        <v>0</v>
      </c>
      <c r="J97" s="16">
        <v>0</v>
      </c>
      <c r="K97" s="16">
        <v>0</v>
      </c>
      <c r="L97" s="16">
        <v>0</v>
      </c>
      <c r="M97" s="22">
        <f t="shared" si="72"/>
        <v>0</v>
      </c>
      <c r="N97" s="22">
        <f t="shared" si="72"/>
        <v>0</v>
      </c>
      <c r="O97" s="22" t="str">
        <f t="shared" si="72"/>
        <v>-</v>
      </c>
      <c r="P97" s="22" t="str">
        <f t="shared" si="72"/>
        <v>-</v>
      </c>
      <c r="Q97" s="129" t="s">
        <v>602</v>
      </c>
    </row>
    <row r="98" spans="1:17" ht="15.75" hidden="1" outlineLevel="4">
      <c r="A98" s="25"/>
      <c r="B98" s="75" t="s">
        <v>275</v>
      </c>
      <c r="C98" s="42">
        <f t="shared" si="71"/>
        <v>144</v>
      </c>
      <c r="D98" s="16">
        <v>144</v>
      </c>
      <c r="E98" s="16">
        <v>0</v>
      </c>
      <c r="F98" s="16">
        <v>0</v>
      </c>
      <c r="G98" s="16">
        <v>0</v>
      </c>
      <c r="H98" s="42">
        <f t="shared" si="73"/>
        <v>0</v>
      </c>
      <c r="I98" s="16">
        <v>0</v>
      </c>
      <c r="J98" s="16">
        <v>0</v>
      </c>
      <c r="K98" s="16">
        <v>0</v>
      </c>
      <c r="L98" s="16">
        <v>0</v>
      </c>
      <c r="M98" s="16">
        <f t="shared" ref="M98" si="74">IFERROR(H98/C98*100,"-")</f>
        <v>0</v>
      </c>
      <c r="N98" s="16">
        <f t="shared" ref="N98" si="75">IFERROR(I98/D98*100,"-")</f>
        <v>0</v>
      </c>
      <c r="O98" s="16" t="str">
        <f t="shared" ref="O98" si="76">IFERROR(J98/E98*100,"-")</f>
        <v>-</v>
      </c>
      <c r="P98" s="16" t="str">
        <f t="shared" ref="P98" si="77">IFERROR(K98/F98*100,"-")</f>
        <v>-</v>
      </c>
      <c r="Q98" s="129" t="s">
        <v>600</v>
      </c>
    </row>
    <row r="99" spans="1:17" ht="45" hidden="1" outlineLevel="4">
      <c r="A99" s="25"/>
      <c r="B99" s="76" t="s">
        <v>276</v>
      </c>
      <c r="C99" s="42">
        <f t="shared" si="71"/>
        <v>605.6</v>
      </c>
      <c r="D99" s="16">
        <v>605.6</v>
      </c>
      <c r="E99" s="16">
        <v>0</v>
      </c>
      <c r="F99" s="16">
        <v>0</v>
      </c>
      <c r="G99" s="16">
        <v>0</v>
      </c>
      <c r="H99" s="42">
        <f t="shared" si="73"/>
        <v>39.5</v>
      </c>
      <c r="I99" s="16">
        <v>39.5</v>
      </c>
      <c r="J99" s="16">
        <v>0</v>
      </c>
      <c r="K99" s="16">
        <v>0</v>
      </c>
      <c r="L99" s="16">
        <v>0</v>
      </c>
      <c r="M99" s="16">
        <f t="shared" si="72"/>
        <v>6.5224570673712012</v>
      </c>
      <c r="N99" s="16">
        <f t="shared" si="72"/>
        <v>6.5224570673712012</v>
      </c>
      <c r="O99" s="16" t="str">
        <f t="shared" si="72"/>
        <v>-</v>
      </c>
      <c r="P99" s="16" t="str">
        <f t="shared" si="72"/>
        <v>-</v>
      </c>
      <c r="Q99" s="129" t="s">
        <v>603</v>
      </c>
    </row>
    <row r="100" spans="1:17" ht="62.25" hidden="1" customHeight="1" outlineLevel="4">
      <c r="A100" s="25"/>
      <c r="B100" s="76" t="s">
        <v>262</v>
      </c>
      <c r="C100" s="42">
        <f t="shared" si="71"/>
        <v>999</v>
      </c>
      <c r="D100" s="16">
        <v>999</v>
      </c>
      <c r="E100" s="16">
        <v>0</v>
      </c>
      <c r="F100" s="16">
        <v>0</v>
      </c>
      <c r="G100" s="16">
        <v>0</v>
      </c>
      <c r="H100" s="42">
        <f t="shared" si="73"/>
        <v>0</v>
      </c>
      <c r="I100" s="16">
        <v>0</v>
      </c>
      <c r="J100" s="16">
        <v>0</v>
      </c>
      <c r="K100" s="16">
        <v>0</v>
      </c>
      <c r="L100" s="16">
        <v>0</v>
      </c>
      <c r="M100" s="16">
        <f t="shared" si="72"/>
        <v>0</v>
      </c>
      <c r="N100" s="16">
        <f t="shared" si="72"/>
        <v>0</v>
      </c>
      <c r="O100" s="16" t="str">
        <f t="shared" si="72"/>
        <v>-</v>
      </c>
      <c r="P100" s="16" t="str">
        <f t="shared" si="72"/>
        <v>-</v>
      </c>
      <c r="Q100" s="129" t="s">
        <v>604</v>
      </c>
    </row>
    <row r="101" spans="1:17" ht="60" hidden="1" outlineLevel="4">
      <c r="A101" s="25"/>
      <c r="B101" s="76" t="s">
        <v>315</v>
      </c>
      <c r="C101" s="42">
        <f>SUM(D101:G101)</f>
        <v>2000</v>
      </c>
      <c r="D101" s="16">
        <v>2000</v>
      </c>
      <c r="E101" s="16">
        <v>0</v>
      </c>
      <c r="F101" s="16">
        <v>0</v>
      </c>
      <c r="G101" s="16">
        <v>0</v>
      </c>
      <c r="H101" s="42">
        <f>SUM(I101:L101)</f>
        <v>0</v>
      </c>
      <c r="I101" s="16">
        <v>0</v>
      </c>
      <c r="J101" s="16">
        <v>0</v>
      </c>
      <c r="K101" s="16">
        <v>0</v>
      </c>
      <c r="L101" s="16">
        <v>0</v>
      </c>
      <c r="M101" s="22">
        <f t="shared" ref="M101" si="78">IFERROR(H101/C101*100,"-")</f>
        <v>0</v>
      </c>
      <c r="N101" s="22">
        <f t="shared" ref="N101" si="79">IFERROR(I101/D101*100,"-")</f>
        <v>0</v>
      </c>
      <c r="O101" s="22" t="str">
        <f t="shared" ref="O101" si="80">IFERROR(J101/E101*100,"-")</f>
        <v>-</v>
      </c>
      <c r="P101" s="22" t="str">
        <f t="shared" ref="P101" si="81">IFERROR(K101/F101*100,"-")</f>
        <v>-</v>
      </c>
      <c r="Q101" s="129" t="s">
        <v>605</v>
      </c>
    </row>
    <row r="102" spans="1:17" s="39" customFormat="1" ht="40.5" hidden="1" outlineLevel="1" collapsed="1">
      <c r="A102" s="26">
        <v>18</v>
      </c>
      <c r="B102" s="27" t="s">
        <v>277</v>
      </c>
      <c r="C102" s="28">
        <f t="shared" ref="C102:C109" si="82">SUM(D102:G102)</f>
        <v>76</v>
      </c>
      <c r="D102" s="28">
        <f>D103</f>
        <v>76</v>
      </c>
      <c r="E102" s="28">
        <f>E103</f>
        <v>0</v>
      </c>
      <c r="F102" s="28">
        <f>F103</f>
        <v>0</v>
      </c>
      <c r="G102" s="28">
        <f>G103</f>
        <v>0</v>
      </c>
      <c r="H102" s="28">
        <f>SUM(I102:L102)</f>
        <v>0</v>
      </c>
      <c r="I102" s="28">
        <f>I103</f>
        <v>0</v>
      </c>
      <c r="J102" s="28">
        <f>J103</f>
        <v>0</v>
      </c>
      <c r="K102" s="28">
        <f>K103</f>
        <v>0</v>
      </c>
      <c r="L102" s="28">
        <f>L103</f>
        <v>0</v>
      </c>
      <c r="M102" s="156">
        <f t="shared" si="72"/>
        <v>0</v>
      </c>
      <c r="N102" s="156">
        <f t="shared" si="72"/>
        <v>0</v>
      </c>
      <c r="O102" s="156" t="str">
        <f t="shared" si="72"/>
        <v>-</v>
      </c>
      <c r="P102" s="156" t="str">
        <f t="shared" si="72"/>
        <v>-</v>
      </c>
      <c r="Q102" s="38"/>
    </row>
    <row r="103" spans="1:17" s="37" customFormat="1" ht="51" hidden="1" outlineLevel="2">
      <c r="A103" s="77"/>
      <c r="B103" s="11" t="s">
        <v>278</v>
      </c>
      <c r="C103" s="31">
        <f t="shared" si="82"/>
        <v>76</v>
      </c>
      <c r="D103" s="78">
        <f>D104+D105</f>
        <v>76</v>
      </c>
      <c r="E103" s="78">
        <f>E104+E105</f>
        <v>0</v>
      </c>
      <c r="F103" s="78">
        <f>F104+F105</f>
        <v>0</v>
      </c>
      <c r="G103" s="78">
        <f>G104+G105</f>
        <v>0</v>
      </c>
      <c r="H103" s="31">
        <f>SUM(I103:L103)</f>
        <v>0</v>
      </c>
      <c r="I103" s="78">
        <f>I104+I105</f>
        <v>0</v>
      </c>
      <c r="J103" s="78">
        <f>J104+J105</f>
        <v>0</v>
      </c>
      <c r="K103" s="78">
        <f>K104+K105</f>
        <v>0</v>
      </c>
      <c r="L103" s="78">
        <f>L104+L105</f>
        <v>0</v>
      </c>
      <c r="M103" s="10">
        <f t="shared" si="72"/>
        <v>0</v>
      </c>
      <c r="N103" s="10">
        <f t="shared" si="72"/>
        <v>0</v>
      </c>
      <c r="O103" s="10" t="str">
        <f t="shared" si="72"/>
        <v>-</v>
      </c>
      <c r="P103" s="10" t="str">
        <f t="shared" si="72"/>
        <v>-</v>
      </c>
      <c r="Q103" s="36"/>
    </row>
    <row r="104" spans="1:17" s="18" customFormat="1" ht="42.75" hidden="1" customHeight="1" outlineLevel="3">
      <c r="A104" s="79"/>
      <c r="B104" s="80" t="s">
        <v>233</v>
      </c>
      <c r="C104" s="15">
        <f t="shared" si="82"/>
        <v>54</v>
      </c>
      <c r="D104" s="81">
        <v>54</v>
      </c>
      <c r="E104" s="81">
        <v>0</v>
      </c>
      <c r="F104" s="81">
        <v>0</v>
      </c>
      <c r="G104" s="81">
        <v>0</v>
      </c>
      <c r="H104" s="15">
        <f>SUM(I104:L104)</f>
        <v>0</v>
      </c>
      <c r="I104" s="81">
        <v>0</v>
      </c>
      <c r="J104" s="81">
        <v>0</v>
      </c>
      <c r="K104" s="81">
        <v>0</v>
      </c>
      <c r="L104" s="81">
        <v>0</v>
      </c>
      <c r="M104" s="16">
        <f t="shared" si="72"/>
        <v>0</v>
      </c>
      <c r="N104" s="16">
        <f t="shared" si="72"/>
        <v>0</v>
      </c>
      <c r="O104" s="16" t="str">
        <f t="shared" si="72"/>
        <v>-</v>
      </c>
      <c r="P104" s="16" t="str">
        <f t="shared" si="72"/>
        <v>-</v>
      </c>
      <c r="Q104" s="80" t="s">
        <v>600</v>
      </c>
    </row>
    <row r="105" spans="1:17" s="18" customFormat="1" ht="42.75" hidden="1" customHeight="1" outlineLevel="3">
      <c r="A105" s="82"/>
      <c r="B105" s="80" t="s">
        <v>112</v>
      </c>
      <c r="C105" s="15">
        <f t="shared" si="82"/>
        <v>22</v>
      </c>
      <c r="D105" s="81">
        <v>22</v>
      </c>
      <c r="E105" s="81">
        <v>0</v>
      </c>
      <c r="F105" s="81">
        <v>0</v>
      </c>
      <c r="G105" s="81">
        <v>0</v>
      </c>
      <c r="H105" s="15">
        <f>SUM(I105:L105)</f>
        <v>0</v>
      </c>
      <c r="I105" s="81">
        <v>0</v>
      </c>
      <c r="J105" s="81">
        <v>0</v>
      </c>
      <c r="K105" s="81">
        <v>0</v>
      </c>
      <c r="L105" s="81">
        <v>0</v>
      </c>
      <c r="M105" s="16">
        <f t="shared" si="72"/>
        <v>0</v>
      </c>
      <c r="N105" s="16">
        <f t="shared" si="72"/>
        <v>0</v>
      </c>
      <c r="O105" s="16" t="str">
        <f t="shared" si="72"/>
        <v>-</v>
      </c>
      <c r="P105" s="16" t="str">
        <f t="shared" si="72"/>
        <v>-</v>
      </c>
      <c r="Q105" s="80" t="s">
        <v>601</v>
      </c>
    </row>
    <row r="106" spans="1:17" s="18" customFormat="1" ht="27" customHeight="1" collapsed="1">
      <c r="A106" s="82"/>
      <c r="B106" s="280" t="s">
        <v>279</v>
      </c>
      <c r="C106" s="52">
        <f t="shared" si="82"/>
        <v>20049.699999999997</v>
      </c>
      <c r="D106" s="52">
        <f t="shared" ref="D106:L106" si="83">D107+D115</f>
        <v>17455.699999999997</v>
      </c>
      <c r="E106" s="52">
        <f t="shared" si="83"/>
        <v>2594</v>
      </c>
      <c r="F106" s="52">
        <f t="shared" si="83"/>
        <v>0</v>
      </c>
      <c r="G106" s="52">
        <f t="shared" si="83"/>
        <v>0</v>
      </c>
      <c r="H106" s="52">
        <f t="shared" si="83"/>
        <v>791.8</v>
      </c>
      <c r="I106" s="52">
        <f t="shared" si="83"/>
        <v>791.8</v>
      </c>
      <c r="J106" s="52">
        <f t="shared" si="83"/>
        <v>0</v>
      </c>
      <c r="K106" s="52">
        <f t="shared" si="83"/>
        <v>0</v>
      </c>
      <c r="L106" s="52">
        <f t="shared" si="83"/>
        <v>0</v>
      </c>
      <c r="M106" s="22">
        <f t="shared" si="72"/>
        <v>3.9491862721137978</v>
      </c>
      <c r="N106" s="22">
        <f t="shared" si="72"/>
        <v>4.5360541255864852</v>
      </c>
      <c r="O106" s="22">
        <f t="shared" si="72"/>
        <v>0</v>
      </c>
      <c r="P106" s="22" t="str">
        <f t="shared" si="72"/>
        <v>-</v>
      </c>
      <c r="Q106" s="17"/>
    </row>
    <row r="107" spans="1:17" s="39" customFormat="1" ht="60" hidden="1" customHeight="1" outlineLevel="1" collapsed="1">
      <c r="A107" s="26">
        <v>19</v>
      </c>
      <c r="B107" s="27" t="s">
        <v>318</v>
      </c>
      <c r="C107" s="28">
        <f t="shared" si="82"/>
        <v>3651</v>
      </c>
      <c r="D107" s="28">
        <f>D108+D110</f>
        <v>3651</v>
      </c>
      <c r="E107" s="28">
        <f>E108</f>
        <v>0</v>
      </c>
      <c r="F107" s="28">
        <f>F108</f>
        <v>0</v>
      </c>
      <c r="G107" s="28">
        <f>G108</f>
        <v>0</v>
      </c>
      <c r="H107" s="28">
        <f t="shared" ref="H107:H117" si="84">SUM(I107:L107)</f>
        <v>791.8</v>
      </c>
      <c r="I107" s="28">
        <f>I108+I110</f>
        <v>791.8</v>
      </c>
      <c r="J107" s="28">
        <f>J108+J110</f>
        <v>0</v>
      </c>
      <c r="K107" s="28">
        <f>K108+K110</f>
        <v>0</v>
      </c>
      <c r="L107" s="28">
        <f>L108+L110</f>
        <v>0</v>
      </c>
      <c r="M107" s="169">
        <f t="shared" si="72"/>
        <v>21.687208983840041</v>
      </c>
      <c r="N107" s="169">
        <f t="shared" si="72"/>
        <v>21.687208983840041</v>
      </c>
      <c r="O107" s="169" t="str">
        <f t="shared" si="72"/>
        <v>-</v>
      </c>
      <c r="P107" s="169" t="str">
        <f t="shared" si="72"/>
        <v>-</v>
      </c>
      <c r="Q107" s="38"/>
    </row>
    <row r="108" spans="1:17" s="130" customFormat="1" ht="87" hidden="1" customHeight="1" outlineLevel="2" collapsed="1">
      <c r="A108" s="125"/>
      <c r="B108" s="126" t="s">
        <v>319</v>
      </c>
      <c r="C108" s="131">
        <f t="shared" si="82"/>
        <v>3567.9</v>
      </c>
      <c r="D108" s="132">
        <f>D109</f>
        <v>3567.9</v>
      </c>
      <c r="E108" s="132">
        <f>SUM(E109:E114)</f>
        <v>0</v>
      </c>
      <c r="F108" s="132">
        <f>SUM(F109:F114)</f>
        <v>0</v>
      </c>
      <c r="G108" s="132">
        <f>SUM(G109:G114)</f>
        <v>0</v>
      </c>
      <c r="H108" s="127">
        <f t="shared" si="84"/>
        <v>782.8</v>
      </c>
      <c r="I108" s="128">
        <f>I109</f>
        <v>782.8</v>
      </c>
      <c r="J108" s="128">
        <f>SUM(J109:J114)</f>
        <v>0</v>
      </c>
      <c r="K108" s="128">
        <f>SUM(K109:K114)</f>
        <v>0</v>
      </c>
      <c r="L108" s="128">
        <f>SUM(L109:L114)</f>
        <v>0</v>
      </c>
      <c r="M108" s="167">
        <f t="shared" si="72"/>
        <v>21.940076795874322</v>
      </c>
      <c r="N108" s="167">
        <f t="shared" si="72"/>
        <v>21.940076795874322</v>
      </c>
      <c r="O108" s="167" t="str">
        <f t="shared" si="72"/>
        <v>-</v>
      </c>
      <c r="P108" s="167" t="str">
        <f t="shared" si="72"/>
        <v>-</v>
      </c>
      <c r="Q108" s="129"/>
    </row>
    <row r="109" spans="1:17" s="18" customFormat="1" ht="120" hidden="1" outlineLevel="3">
      <c r="A109" s="135"/>
      <c r="B109" s="135" t="s">
        <v>320</v>
      </c>
      <c r="C109" s="166">
        <f t="shared" si="82"/>
        <v>3567.9</v>
      </c>
      <c r="D109" s="166">
        <v>3567.9</v>
      </c>
      <c r="E109" s="166">
        <v>0</v>
      </c>
      <c r="F109" s="166">
        <v>0</v>
      </c>
      <c r="G109" s="166">
        <v>0</v>
      </c>
      <c r="H109" s="144">
        <f t="shared" si="84"/>
        <v>782.8</v>
      </c>
      <c r="I109" s="166">
        <v>782.8</v>
      </c>
      <c r="J109" s="166">
        <v>0</v>
      </c>
      <c r="K109" s="166">
        <v>0</v>
      </c>
      <c r="L109" s="166">
        <v>0</v>
      </c>
      <c r="M109" s="207">
        <f t="shared" ref="M109" si="85">IFERROR(H109/C109*100,"-")</f>
        <v>21.940076795874322</v>
      </c>
      <c r="N109" s="207">
        <f t="shared" ref="N109" si="86">IFERROR(I109/D109*100,"-")</f>
        <v>21.940076795874322</v>
      </c>
      <c r="O109" s="207" t="str">
        <f t="shared" ref="O109" si="87">IFERROR(J109/E109*100,"-")</f>
        <v>-</v>
      </c>
      <c r="P109" s="207" t="str">
        <f t="shared" ref="P109" si="88">IFERROR(K109/F109*100,"-")</f>
        <v>-</v>
      </c>
      <c r="Q109" s="135"/>
    </row>
    <row r="110" spans="1:17" s="18" customFormat="1" ht="63.75" hidden="1" customHeight="1" outlineLevel="2" collapsed="1">
      <c r="A110" s="23"/>
      <c r="B110" s="124" t="s">
        <v>321</v>
      </c>
      <c r="C110" s="15">
        <f>C111</f>
        <v>83.1</v>
      </c>
      <c r="D110" s="15">
        <f>D111</f>
        <v>83.1</v>
      </c>
      <c r="E110" s="15">
        <f t="shared" ref="E110:G110" si="89">E111</f>
        <v>0</v>
      </c>
      <c r="F110" s="15">
        <f t="shared" si="89"/>
        <v>0</v>
      </c>
      <c r="G110" s="15">
        <f t="shared" si="89"/>
        <v>0</v>
      </c>
      <c r="H110" s="15">
        <f t="shared" si="84"/>
        <v>9</v>
      </c>
      <c r="I110" s="15">
        <f>I111</f>
        <v>9</v>
      </c>
      <c r="J110" s="15">
        <f>J111</f>
        <v>0</v>
      </c>
      <c r="K110" s="15">
        <f>K111</f>
        <v>0</v>
      </c>
      <c r="L110" s="15">
        <f>L111</f>
        <v>0</v>
      </c>
      <c r="M110" s="168">
        <f t="shared" si="72"/>
        <v>10.830324909747294</v>
      </c>
      <c r="N110" s="168">
        <f t="shared" si="72"/>
        <v>10.830324909747294</v>
      </c>
      <c r="O110" s="168" t="str">
        <f t="shared" si="72"/>
        <v>-</v>
      </c>
      <c r="P110" s="168" t="str">
        <f t="shared" si="72"/>
        <v>-</v>
      </c>
      <c r="Q110" s="17"/>
    </row>
    <row r="111" spans="1:17" s="18" customFormat="1" ht="108" hidden="1" customHeight="1" outlineLevel="3">
      <c r="A111" s="145"/>
      <c r="B111" s="145" t="s">
        <v>322</v>
      </c>
      <c r="C111" s="146">
        <f t="shared" ref="C111:C124" si="90">SUM(D111:G111)</f>
        <v>83.1</v>
      </c>
      <c r="D111" s="146">
        <f>SUM(D112:D114)</f>
        <v>83.1</v>
      </c>
      <c r="E111" s="146">
        <f>SUM(E112:E114)</f>
        <v>0</v>
      </c>
      <c r="F111" s="146">
        <f>SUM(F112:F114)</f>
        <v>0</v>
      </c>
      <c r="G111" s="146">
        <f>SUM(G112:G114)</f>
        <v>0</v>
      </c>
      <c r="H111" s="270">
        <f t="shared" si="84"/>
        <v>9</v>
      </c>
      <c r="I111" s="146">
        <f>SUM(I112:I114)</f>
        <v>9</v>
      </c>
      <c r="J111" s="146">
        <f>SUM(J112:J114)</f>
        <v>0</v>
      </c>
      <c r="K111" s="146">
        <f>SUM(K112:K114)</f>
        <v>0</v>
      </c>
      <c r="L111" s="146">
        <f>SUM(L112:L114)</f>
        <v>0</v>
      </c>
      <c r="M111" s="207">
        <f t="shared" si="72"/>
        <v>10.830324909747294</v>
      </c>
      <c r="N111" s="207">
        <f t="shared" si="72"/>
        <v>10.830324909747294</v>
      </c>
      <c r="O111" s="207" t="str">
        <f t="shared" si="72"/>
        <v>-</v>
      </c>
      <c r="P111" s="207" t="str">
        <f t="shared" si="72"/>
        <v>-</v>
      </c>
      <c r="Q111" s="36"/>
    </row>
    <row r="112" spans="1:17" s="18" customFormat="1" ht="54.75" hidden="1" customHeight="1" outlineLevel="4">
      <c r="A112" s="23"/>
      <c r="B112" s="147" t="s">
        <v>280</v>
      </c>
      <c r="C112" s="15">
        <f t="shared" si="90"/>
        <v>68.099999999999994</v>
      </c>
      <c r="D112" s="16">
        <v>68.099999999999994</v>
      </c>
      <c r="E112" s="16">
        <v>0</v>
      </c>
      <c r="F112" s="16">
        <v>0</v>
      </c>
      <c r="G112" s="16">
        <v>0</v>
      </c>
      <c r="H112" s="271">
        <f t="shared" si="84"/>
        <v>9</v>
      </c>
      <c r="I112" s="16">
        <v>9</v>
      </c>
      <c r="J112" s="16">
        <v>0</v>
      </c>
      <c r="K112" s="16">
        <v>0</v>
      </c>
      <c r="L112" s="16">
        <v>0</v>
      </c>
      <c r="M112" s="168">
        <f t="shared" si="72"/>
        <v>13.215859030837004</v>
      </c>
      <c r="N112" s="168">
        <f t="shared" si="72"/>
        <v>13.215859030837004</v>
      </c>
      <c r="O112" s="168" t="str">
        <f t="shared" si="72"/>
        <v>-</v>
      </c>
      <c r="P112" s="168" t="str">
        <f t="shared" si="72"/>
        <v>-</v>
      </c>
      <c r="Q112" s="17" t="s">
        <v>720</v>
      </c>
    </row>
    <row r="113" spans="1:17" s="18" customFormat="1" ht="35.25" hidden="1" customHeight="1" outlineLevel="4">
      <c r="A113" s="23"/>
      <c r="B113" s="147" t="s">
        <v>281</v>
      </c>
      <c r="C113" s="15">
        <f t="shared" si="90"/>
        <v>10</v>
      </c>
      <c r="D113" s="16">
        <v>10</v>
      </c>
      <c r="E113" s="16">
        <v>0</v>
      </c>
      <c r="F113" s="16">
        <v>0</v>
      </c>
      <c r="G113" s="16">
        <v>0</v>
      </c>
      <c r="H113" s="155">
        <f t="shared" si="84"/>
        <v>0</v>
      </c>
      <c r="I113" s="16">
        <v>0</v>
      </c>
      <c r="J113" s="16">
        <v>0</v>
      </c>
      <c r="K113" s="16">
        <v>0</v>
      </c>
      <c r="L113" s="16">
        <v>0</v>
      </c>
      <c r="M113" s="168">
        <f t="shared" si="72"/>
        <v>0</v>
      </c>
      <c r="N113" s="168">
        <f t="shared" si="72"/>
        <v>0</v>
      </c>
      <c r="O113" s="168" t="str">
        <f t="shared" si="72"/>
        <v>-</v>
      </c>
      <c r="P113" s="168" t="str">
        <f t="shared" si="72"/>
        <v>-</v>
      </c>
      <c r="Q113" s="17" t="s">
        <v>718</v>
      </c>
    </row>
    <row r="114" spans="1:17" s="18" customFormat="1" ht="29.25" hidden="1" customHeight="1" outlineLevel="4">
      <c r="A114" s="23"/>
      <c r="B114" s="34" t="s">
        <v>282</v>
      </c>
      <c r="C114" s="15">
        <f t="shared" si="90"/>
        <v>5</v>
      </c>
      <c r="D114" s="16">
        <v>5</v>
      </c>
      <c r="E114" s="16">
        <v>0</v>
      </c>
      <c r="F114" s="16">
        <v>0</v>
      </c>
      <c r="G114" s="16">
        <v>0</v>
      </c>
      <c r="H114" s="155">
        <f t="shared" si="84"/>
        <v>0</v>
      </c>
      <c r="I114" s="16">
        <v>0</v>
      </c>
      <c r="J114" s="16">
        <v>0</v>
      </c>
      <c r="K114" s="16">
        <v>0</v>
      </c>
      <c r="L114" s="16">
        <v>0</v>
      </c>
      <c r="M114" s="168">
        <f t="shared" si="72"/>
        <v>0</v>
      </c>
      <c r="N114" s="168">
        <f t="shared" si="72"/>
        <v>0</v>
      </c>
      <c r="O114" s="168" t="str">
        <f t="shared" si="72"/>
        <v>-</v>
      </c>
      <c r="P114" s="168" t="str">
        <f t="shared" si="72"/>
        <v>-</v>
      </c>
      <c r="Q114" s="17" t="s">
        <v>719</v>
      </c>
    </row>
    <row r="115" spans="1:17" s="39" customFormat="1" ht="60.75" hidden="1" customHeight="1" outlineLevel="1" collapsed="1">
      <c r="A115" s="26">
        <v>20</v>
      </c>
      <c r="B115" s="27" t="s">
        <v>323</v>
      </c>
      <c r="C115" s="28">
        <f t="shared" si="90"/>
        <v>16398.699999999997</v>
      </c>
      <c r="D115" s="28">
        <f>D116+D120</f>
        <v>13804.699999999999</v>
      </c>
      <c r="E115" s="28">
        <f>E116+E120</f>
        <v>2594</v>
      </c>
      <c r="F115" s="28">
        <f>F116</f>
        <v>0</v>
      </c>
      <c r="G115" s="28">
        <f>G116</f>
        <v>0</v>
      </c>
      <c r="H115" s="28">
        <f t="shared" si="84"/>
        <v>0</v>
      </c>
      <c r="I115" s="28">
        <f>I116+I120</f>
        <v>0</v>
      </c>
      <c r="J115" s="28">
        <f>J116+J120</f>
        <v>0</v>
      </c>
      <c r="K115" s="28">
        <f>K116+K120</f>
        <v>0</v>
      </c>
      <c r="L115" s="28">
        <f>L116+L120</f>
        <v>0</v>
      </c>
      <c r="M115" s="169">
        <f t="shared" si="72"/>
        <v>0</v>
      </c>
      <c r="N115" s="169">
        <f t="shared" si="72"/>
        <v>0</v>
      </c>
      <c r="O115" s="169">
        <f t="shared" si="72"/>
        <v>0</v>
      </c>
      <c r="P115" s="169" t="str">
        <f t="shared" si="72"/>
        <v>-</v>
      </c>
      <c r="Q115" s="38"/>
    </row>
    <row r="116" spans="1:17" s="160" customFormat="1" ht="72.75" hidden="1" customHeight="1" outlineLevel="2">
      <c r="A116" s="159"/>
      <c r="B116" s="148" t="s">
        <v>324</v>
      </c>
      <c r="C116" s="131">
        <f t="shared" si="90"/>
        <v>12604.699999999999</v>
      </c>
      <c r="D116" s="131">
        <f>D117</f>
        <v>12604.699999999999</v>
      </c>
      <c r="E116" s="131">
        <f>E117</f>
        <v>0</v>
      </c>
      <c r="F116" s="131">
        <f>F117+F120</f>
        <v>0</v>
      </c>
      <c r="G116" s="131">
        <f>G117+G120</f>
        <v>0</v>
      </c>
      <c r="H116" s="131">
        <f t="shared" si="84"/>
        <v>0</v>
      </c>
      <c r="I116" s="131">
        <f>I117</f>
        <v>0</v>
      </c>
      <c r="J116" s="131">
        <f>J117</f>
        <v>0</v>
      </c>
      <c r="K116" s="131">
        <f>K117</f>
        <v>0</v>
      </c>
      <c r="L116" s="131">
        <f>L117</f>
        <v>0</v>
      </c>
      <c r="M116" s="170">
        <f t="shared" si="72"/>
        <v>0</v>
      </c>
      <c r="N116" s="170">
        <f t="shared" si="72"/>
        <v>0</v>
      </c>
      <c r="O116" s="170" t="str">
        <f t="shared" si="72"/>
        <v>-</v>
      </c>
      <c r="P116" s="170" t="str">
        <f t="shared" si="72"/>
        <v>-</v>
      </c>
      <c r="Q116" s="208"/>
    </row>
    <row r="117" spans="1:17" s="18" customFormat="1" ht="150" hidden="1" outlineLevel="3">
      <c r="A117" s="49"/>
      <c r="B117" s="149" t="s">
        <v>333</v>
      </c>
      <c r="C117" s="31">
        <f t="shared" si="90"/>
        <v>12604.699999999999</v>
      </c>
      <c r="D117" s="31">
        <f>SUM(D118:D119)</f>
        <v>12604.699999999999</v>
      </c>
      <c r="E117" s="31">
        <f>SUM(E118:E119)</f>
        <v>0</v>
      </c>
      <c r="F117" s="31">
        <f>SUM(F118:F119)</f>
        <v>0</v>
      </c>
      <c r="G117" s="31">
        <f>SUM(G118:G119)</f>
        <v>0</v>
      </c>
      <c r="H117" s="31">
        <f t="shared" si="84"/>
        <v>0</v>
      </c>
      <c r="I117" s="10">
        <f>SUM(I118:I119)</f>
        <v>0</v>
      </c>
      <c r="J117" s="10">
        <f>SUM(J118:J119)</f>
        <v>0</v>
      </c>
      <c r="K117" s="10">
        <f>SUM(K118:K119)</f>
        <v>0</v>
      </c>
      <c r="L117" s="10">
        <f>SUM(L118:L119)</f>
        <v>0</v>
      </c>
      <c r="M117" s="171">
        <f t="shared" si="72"/>
        <v>0</v>
      </c>
      <c r="N117" s="171">
        <f t="shared" si="72"/>
        <v>0</v>
      </c>
      <c r="O117" s="171" t="str">
        <f t="shared" si="72"/>
        <v>-</v>
      </c>
      <c r="P117" s="171" t="str">
        <f t="shared" si="72"/>
        <v>-</v>
      </c>
      <c r="Q117" s="36"/>
    </row>
    <row r="118" spans="1:17" s="18" customFormat="1" ht="75" hidden="1" outlineLevel="4">
      <c r="A118" s="92"/>
      <c r="B118" s="34" t="s">
        <v>325</v>
      </c>
      <c r="C118" s="15">
        <f t="shared" si="90"/>
        <v>12361.4</v>
      </c>
      <c r="D118" s="15">
        <v>12361.4</v>
      </c>
      <c r="E118" s="15">
        <v>0</v>
      </c>
      <c r="F118" s="15">
        <v>0</v>
      </c>
      <c r="G118" s="15">
        <v>0</v>
      </c>
      <c r="H118" s="15">
        <f t="shared" ref="H118:H124" si="91">SUM(I118:L118)</f>
        <v>0</v>
      </c>
      <c r="I118" s="15">
        <v>0</v>
      </c>
      <c r="J118" s="15">
        <v>0</v>
      </c>
      <c r="K118" s="15">
        <v>0</v>
      </c>
      <c r="L118" s="15">
        <v>0</v>
      </c>
      <c r="M118" s="167">
        <f t="shared" si="72"/>
        <v>0</v>
      </c>
      <c r="N118" s="167">
        <f t="shared" si="72"/>
        <v>0</v>
      </c>
      <c r="O118" s="167" t="str">
        <f t="shared" si="72"/>
        <v>-</v>
      </c>
      <c r="P118" s="167" t="str">
        <f t="shared" si="72"/>
        <v>-</v>
      </c>
      <c r="Q118" s="17" t="s">
        <v>392</v>
      </c>
    </row>
    <row r="119" spans="1:17" s="18" customFormat="1" ht="30" hidden="1" outlineLevel="4">
      <c r="A119" s="92"/>
      <c r="B119" s="34" t="s">
        <v>326</v>
      </c>
      <c r="C119" s="15">
        <f t="shared" si="90"/>
        <v>243.3</v>
      </c>
      <c r="D119" s="15">
        <v>243.3</v>
      </c>
      <c r="E119" s="15">
        <v>0</v>
      </c>
      <c r="F119" s="15">
        <v>0</v>
      </c>
      <c r="G119" s="15">
        <v>0</v>
      </c>
      <c r="H119" s="15">
        <f t="shared" si="91"/>
        <v>0</v>
      </c>
      <c r="I119" s="15">
        <v>0</v>
      </c>
      <c r="J119" s="15">
        <v>0</v>
      </c>
      <c r="K119" s="15">
        <v>0</v>
      </c>
      <c r="L119" s="15">
        <v>0</v>
      </c>
      <c r="M119" s="167">
        <f t="shared" si="72"/>
        <v>0</v>
      </c>
      <c r="N119" s="167">
        <f t="shared" si="72"/>
        <v>0</v>
      </c>
      <c r="O119" s="167" t="str">
        <f t="shared" si="72"/>
        <v>-</v>
      </c>
      <c r="P119" s="167" t="str">
        <f t="shared" si="72"/>
        <v>-</v>
      </c>
      <c r="Q119" s="129" t="s">
        <v>393</v>
      </c>
    </row>
    <row r="120" spans="1:17" s="104" customFormat="1" ht="57" hidden="1" outlineLevel="2">
      <c r="A120" s="157"/>
      <c r="B120" s="150" t="s">
        <v>327</v>
      </c>
      <c r="C120" s="158">
        <f t="shared" si="90"/>
        <v>3794</v>
      </c>
      <c r="D120" s="158">
        <f>D121+D123</f>
        <v>1200</v>
      </c>
      <c r="E120" s="158">
        <f>E121+E123</f>
        <v>2594</v>
      </c>
      <c r="F120" s="158">
        <f>F121+F123</f>
        <v>0</v>
      </c>
      <c r="G120" s="158">
        <f>G121+G123</f>
        <v>0</v>
      </c>
      <c r="H120" s="158">
        <f t="shared" si="91"/>
        <v>0</v>
      </c>
      <c r="I120" s="22">
        <f>I121+I123</f>
        <v>0</v>
      </c>
      <c r="J120" s="22">
        <f>J121+J123</f>
        <v>0</v>
      </c>
      <c r="K120" s="22">
        <f>K121+K123</f>
        <v>0</v>
      </c>
      <c r="L120" s="22">
        <f>L121+L123</f>
        <v>0</v>
      </c>
      <c r="M120" s="167">
        <f t="shared" si="72"/>
        <v>0</v>
      </c>
      <c r="N120" s="167">
        <f t="shared" si="72"/>
        <v>0</v>
      </c>
      <c r="O120" s="167">
        <f t="shared" si="72"/>
        <v>0</v>
      </c>
      <c r="P120" s="167" t="str">
        <f t="shared" si="72"/>
        <v>-</v>
      </c>
      <c r="Q120" s="17"/>
    </row>
    <row r="121" spans="1:17" s="37" customFormat="1" ht="135.75" hidden="1" customHeight="1" outlineLevel="3">
      <c r="A121" s="49"/>
      <c r="B121" s="149" t="s">
        <v>328</v>
      </c>
      <c r="C121" s="31">
        <f t="shared" si="90"/>
        <v>1200</v>
      </c>
      <c r="D121" s="31">
        <f>D122</f>
        <v>1200</v>
      </c>
      <c r="E121" s="31">
        <f t="shared" ref="E121:G121" si="92">E122</f>
        <v>0</v>
      </c>
      <c r="F121" s="31">
        <f t="shared" si="92"/>
        <v>0</v>
      </c>
      <c r="G121" s="31">
        <f t="shared" si="92"/>
        <v>0</v>
      </c>
      <c r="H121" s="31">
        <f t="shared" si="91"/>
        <v>0</v>
      </c>
      <c r="I121" s="10">
        <f>I122</f>
        <v>0</v>
      </c>
      <c r="J121" s="10">
        <f>J122</f>
        <v>0</v>
      </c>
      <c r="K121" s="10">
        <f>K122</f>
        <v>0</v>
      </c>
      <c r="L121" s="10">
        <f>L122</f>
        <v>0</v>
      </c>
      <c r="M121" s="171">
        <f t="shared" ref="M121:M122" si="93">IFERROR(H121/C121*100,"-")</f>
        <v>0</v>
      </c>
      <c r="N121" s="171">
        <f t="shared" ref="N121:N122" si="94">IFERROR(I121/D121*100,"-")</f>
        <v>0</v>
      </c>
      <c r="O121" s="171" t="str">
        <f t="shared" ref="O121:O122" si="95">IFERROR(J121/E121*100,"-")</f>
        <v>-</v>
      </c>
      <c r="P121" s="171" t="str">
        <f t="shared" ref="P121:P122" si="96">IFERROR(K121/F121*100,"-")</f>
        <v>-</v>
      </c>
      <c r="Q121" s="36"/>
    </row>
    <row r="122" spans="1:17" s="18" customFormat="1" ht="45" hidden="1" outlineLevel="4">
      <c r="A122" s="92"/>
      <c r="B122" s="34" t="s">
        <v>329</v>
      </c>
      <c r="C122" s="15">
        <f t="shared" si="90"/>
        <v>1200</v>
      </c>
      <c r="D122" s="142">
        <v>1200</v>
      </c>
      <c r="E122" s="142">
        <v>0</v>
      </c>
      <c r="F122" s="142">
        <v>0</v>
      </c>
      <c r="G122" s="142">
        <v>0</v>
      </c>
      <c r="H122" s="15">
        <f t="shared" si="91"/>
        <v>0</v>
      </c>
      <c r="I122" s="142">
        <v>0</v>
      </c>
      <c r="J122" s="142">
        <v>0</v>
      </c>
      <c r="K122" s="142">
        <v>0</v>
      </c>
      <c r="L122" s="142">
        <v>0</v>
      </c>
      <c r="M122" s="167">
        <f t="shared" si="93"/>
        <v>0</v>
      </c>
      <c r="N122" s="167">
        <f t="shared" si="94"/>
        <v>0</v>
      </c>
      <c r="O122" s="167" t="str">
        <f t="shared" si="95"/>
        <v>-</v>
      </c>
      <c r="P122" s="167" t="str">
        <f t="shared" si="96"/>
        <v>-</v>
      </c>
      <c r="Q122" s="17"/>
    </row>
    <row r="123" spans="1:17" s="37" customFormat="1" ht="135" hidden="1" outlineLevel="3">
      <c r="A123" s="49"/>
      <c r="B123" s="149" t="s">
        <v>330</v>
      </c>
      <c r="C123" s="31">
        <f t="shared" si="90"/>
        <v>2594</v>
      </c>
      <c r="D123" s="31">
        <f>D124</f>
        <v>0</v>
      </c>
      <c r="E123" s="31">
        <f>E124</f>
        <v>2594</v>
      </c>
      <c r="F123" s="31">
        <f>F124</f>
        <v>0</v>
      </c>
      <c r="G123" s="31">
        <f>G124</f>
        <v>0</v>
      </c>
      <c r="H123" s="31">
        <f t="shared" si="91"/>
        <v>0</v>
      </c>
      <c r="I123" s="10">
        <f>I124</f>
        <v>0</v>
      </c>
      <c r="J123" s="10">
        <f>J124</f>
        <v>0</v>
      </c>
      <c r="K123" s="10">
        <f>K124</f>
        <v>0</v>
      </c>
      <c r="L123" s="10">
        <f>L124</f>
        <v>0</v>
      </c>
      <c r="M123" s="171">
        <f t="shared" ref="M123" si="97">IFERROR(H123/C123*100,"-")</f>
        <v>0</v>
      </c>
      <c r="N123" s="171" t="str">
        <f t="shared" ref="N123" si="98">IFERROR(I123/D123*100,"-")</f>
        <v>-</v>
      </c>
      <c r="O123" s="171">
        <f t="shared" ref="O123" si="99">IFERROR(J123/E123*100,"-")</f>
        <v>0</v>
      </c>
      <c r="P123" s="171" t="str">
        <f t="shared" ref="P123" si="100">IFERROR(K123/F123*100,"-")</f>
        <v>-</v>
      </c>
      <c r="Q123" s="36"/>
    </row>
    <row r="124" spans="1:17" s="18" customFormat="1" ht="45" hidden="1" outlineLevel="4">
      <c r="A124" s="92"/>
      <c r="B124" s="34" t="s">
        <v>331</v>
      </c>
      <c r="C124" s="15">
        <f t="shared" si="90"/>
        <v>2594</v>
      </c>
      <c r="D124" s="15">
        <v>0</v>
      </c>
      <c r="E124" s="15">
        <v>2594</v>
      </c>
      <c r="F124" s="15">
        <v>0</v>
      </c>
      <c r="G124" s="15">
        <v>0</v>
      </c>
      <c r="H124" s="15">
        <f t="shared" si="91"/>
        <v>0</v>
      </c>
      <c r="I124" s="16">
        <v>0</v>
      </c>
      <c r="J124" s="15">
        <v>0</v>
      </c>
      <c r="K124" s="15">
        <v>0</v>
      </c>
      <c r="L124" s="15">
        <v>0</v>
      </c>
      <c r="M124" s="167">
        <f t="shared" si="72"/>
        <v>0</v>
      </c>
      <c r="N124" s="167" t="str">
        <f t="shared" si="72"/>
        <v>-</v>
      </c>
      <c r="O124" s="167">
        <f t="shared" si="72"/>
        <v>0</v>
      </c>
      <c r="P124" s="167" t="str">
        <f t="shared" si="72"/>
        <v>-</v>
      </c>
      <c r="Q124" s="17"/>
    </row>
    <row r="125" spans="1:17">
      <c r="A125" s="18"/>
      <c r="B125" s="18"/>
      <c r="C125" s="18"/>
      <c r="D125" s="18"/>
      <c r="E125" s="18"/>
      <c r="F125" s="18"/>
      <c r="G125" s="18"/>
      <c r="H125" s="18"/>
      <c r="I125" s="18"/>
      <c r="J125" s="18"/>
      <c r="K125" s="18"/>
      <c r="L125" s="18"/>
      <c r="M125" s="18"/>
      <c r="N125" s="18"/>
      <c r="O125" s="18"/>
      <c r="P125" s="18"/>
      <c r="Q125" s="139"/>
    </row>
    <row r="126" spans="1:17">
      <c r="A126" s="18"/>
      <c r="B126" s="18"/>
      <c r="C126" s="18"/>
      <c r="D126" s="18"/>
      <c r="E126" s="18"/>
      <c r="F126" s="18"/>
      <c r="G126" s="18"/>
      <c r="H126" s="18"/>
      <c r="I126" s="18"/>
      <c r="J126" s="18"/>
      <c r="K126" s="18"/>
      <c r="L126" s="18"/>
      <c r="M126" s="18"/>
      <c r="N126" s="18"/>
      <c r="O126" s="18"/>
      <c r="P126" s="18"/>
      <c r="Q126" s="139"/>
    </row>
    <row r="127" spans="1:17">
      <c r="A127" s="137"/>
      <c r="B127" s="18"/>
      <c r="C127" s="18"/>
      <c r="D127" s="18"/>
      <c r="E127" s="18"/>
      <c r="F127" s="18"/>
      <c r="G127" s="18"/>
      <c r="H127" s="18"/>
      <c r="I127" s="18"/>
      <c r="J127" s="18"/>
      <c r="K127" s="18"/>
      <c r="L127" s="18"/>
      <c r="M127" s="18"/>
      <c r="N127" s="18"/>
      <c r="O127" s="18"/>
      <c r="P127" s="18"/>
      <c r="Q127" s="139"/>
    </row>
    <row r="128" spans="1:17" ht="18.75">
      <c r="A128" s="324" t="s">
        <v>283</v>
      </c>
      <c r="B128" s="324"/>
      <c r="C128" s="324"/>
      <c r="D128" s="324"/>
      <c r="E128" s="324"/>
      <c r="F128" s="324"/>
      <c r="G128" s="324"/>
      <c r="H128" s="324"/>
      <c r="I128" s="324"/>
      <c r="J128" s="324"/>
      <c r="K128" s="324"/>
      <c r="L128" s="324"/>
      <c r="M128" s="324"/>
      <c r="N128" s="324"/>
      <c r="O128" s="324"/>
      <c r="P128" s="324"/>
      <c r="Q128" s="324"/>
    </row>
    <row r="129" spans="1:17">
      <c r="A129" s="137"/>
      <c r="B129" s="18"/>
      <c r="C129" s="18"/>
      <c r="D129" s="18"/>
      <c r="E129" s="18"/>
      <c r="F129" s="18"/>
      <c r="G129" s="18"/>
      <c r="H129" s="18"/>
      <c r="I129" s="18"/>
      <c r="J129" s="18"/>
      <c r="K129" s="18"/>
      <c r="L129" s="18"/>
      <c r="M129" s="18"/>
      <c r="N129" s="18"/>
      <c r="O129" s="18"/>
      <c r="P129" s="18"/>
      <c r="Q129" s="139"/>
    </row>
    <row r="130" spans="1:17">
      <c r="A130" s="137"/>
      <c r="B130" s="18"/>
      <c r="C130" s="18"/>
      <c r="D130" s="18"/>
      <c r="E130" s="18"/>
      <c r="F130" s="18"/>
      <c r="G130" s="18"/>
      <c r="H130" s="18"/>
      <c r="I130" s="18"/>
      <c r="J130" s="18"/>
      <c r="K130" s="18"/>
      <c r="L130" s="18"/>
      <c r="M130" s="18"/>
      <c r="N130" s="18"/>
      <c r="O130" s="18"/>
      <c r="P130" s="18"/>
      <c r="Q130" s="139"/>
    </row>
    <row r="131" spans="1:17">
      <c r="A131" s="137"/>
      <c r="B131" s="18"/>
      <c r="C131" s="18"/>
      <c r="D131" s="18"/>
      <c r="E131" s="18"/>
      <c r="F131" s="18"/>
      <c r="G131" s="18"/>
      <c r="H131" s="18"/>
      <c r="I131" s="18"/>
      <c r="J131" s="18"/>
      <c r="K131" s="18"/>
      <c r="L131" s="18"/>
      <c r="M131" s="18"/>
      <c r="N131" s="18"/>
      <c r="O131" s="18"/>
      <c r="P131" s="18"/>
      <c r="Q131" s="139"/>
    </row>
    <row r="133" spans="1:17">
      <c r="A133" s="13" t="s">
        <v>332</v>
      </c>
    </row>
  </sheetData>
  <mergeCells count="17">
    <mergeCell ref="A128:Q128"/>
    <mergeCell ref="C5:C6"/>
    <mergeCell ref="D5:F5"/>
    <mergeCell ref="H5:H6"/>
    <mergeCell ref="I5:K5"/>
    <mergeCell ref="M5:M6"/>
    <mergeCell ref="N5:P5"/>
    <mergeCell ref="A1:Q1"/>
    <mergeCell ref="A2:Q2"/>
    <mergeCell ref="A4:A6"/>
    <mergeCell ref="B4:B6"/>
    <mergeCell ref="C4:F4"/>
    <mergeCell ref="G4:G6"/>
    <mergeCell ref="H4:K4"/>
    <mergeCell ref="L4:L6"/>
    <mergeCell ref="M4:P4"/>
    <mergeCell ref="Q4:Q6"/>
  </mergeCells>
  <pageMargins left="0.11811023622047245" right="0.11811023622047245" top="0.59055118110236227" bottom="0.19685039370078741" header="0.31496062992125984" footer="0.31496062992125984"/>
  <pageSetup paperSize="9" scale="49" fitToHeight="14" orientation="landscape" r:id="rId1"/>
  <headerFooter differentFirst="1">
    <oddHeader>&amp;R&amp;P</oddHeader>
  </headerFooter>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A1:V366"/>
  <sheetViews>
    <sheetView tabSelected="1"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I72" sqref="I72"/>
    </sheetView>
  </sheetViews>
  <sheetFormatPr defaultRowHeight="15" outlineLevelRow="2"/>
  <cols>
    <col min="1" max="1" width="4.42578125" customWidth="1"/>
    <col min="2" max="2" width="52.42578125" customWidth="1"/>
    <col min="3" max="3" width="6.85546875" customWidth="1"/>
    <col min="4" max="4" width="12.42578125" customWidth="1"/>
    <col min="5" max="5" width="14.140625" customWidth="1"/>
    <col min="6" max="6" width="14" customWidth="1"/>
    <col min="7" max="7" width="10.7109375" customWidth="1"/>
    <col min="8" max="8" width="11.5703125" customWidth="1"/>
    <col min="9" max="9" width="30" customWidth="1"/>
  </cols>
  <sheetData>
    <row r="1" spans="1:22" ht="18.75">
      <c r="A1" s="350" t="s">
        <v>422</v>
      </c>
      <c r="B1" s="350"/>
      <c r="C1" s="350"/>
      <c r="D1" s="350"/>
      <c r="E1" s="350"/>
      <c r="F1" s="350"/>
      <c r="G1" s="350"/>
      <c r="H1" s="350"/>
      <c r="I1" s="350"/>
      <c r="J1" s="235"/>
      <c r="K1" s="235"/>
      <c r="L1" s="235"/>
      <c r="M1" s="235"/>
      <c r="N1" s="235"/>
      <c r="O1" s="235"/>
      <c r="P1" s="235"/>
      <c r="Q1" s="235"/>
      <c r="R1" s="235"/>
      <c r="S1" s="235"/>
      <c r="T1" s="235"/>
      <c r="U1" s="235"/>
      <c r="V1" s="235"/>
    </row>
    <row r="2" spans="1:22" ht="33" customHeight="1">
      <c r="A2" s="351" t="s">
        <v>423</v>
      </c>
      <c r="B2" s="351"/>
      <c r="C2" s="351"/>
      <c r="D2" s="351"/>
      <c r="E2" s="351"/>
      <c r="F2" s="351"/>
      <c r="G2" s="351"/>
      <c r="H2" s="351"/>
      <c r="I2" s="351"/>
      <c r="J2" s="235"/>
      <c r="K2" s="235"/>
      <c r="L2" s="235"/>
      <c r="M2" s="235"/>
      <c r="N2" s="235"/>
      <c r="O2" s="235"/>
      <c r="P2" s="235"/>
      <c r="Q2" s="235"/>
      <c r="R2" s="235"/>
      <c r="S2" s="235"/>
      <c r="T2" s="235"/>
      <c r="U2" s="235"/>
      <c r="V2" s="235"/>
    </row>
    <row r="4" spans="1:22" ht="18.75" customHeight="1">
      <c r="A4" s="310" t="s">
        <v>0</v>
      </c>
      <c r="B4" s="310" t="s">
        <v>424</v>
      </c>
      <c r="C4" s="310" t="s">
        <v>425</v>
      </c>
      <c r="D4" s="310" t="s">
        <v>426</v>
      </c>
      <c r="E4" s="310" t="s">
        <v>427</v>
      </c>
      <c r="F4" s="354" t="s">
        <v>428</v>
      </c>
      <c r="G4" s="354"/>
      <c r="H4" s="352" t="s">
        <v>464</v>
      </c>
      <c r="I4" s="354" t="s">
        <v>431</v>
      </c>
    </row>
    <row r="5" spans="1:22" ht="67.5" customHeight="1">
      <c r="A5" s="310"/>
      <c r="B5" s="310"/>
      <c r="C5" s="310"/>
      <c r="D5" s="310"/>
      <c r="E5" s="310"/>
      <c r="F5" s="234" t="s">
        <v>429</v>
      </c>
      <c r="G5" s="234" t="s">
        <v>430</v>
      </c>
      <c r="H5" s="353"/>
      <c r="I5" s="354"/>
    </row>
    <row r="6" spans="1:22" collapsed="1">
      <c r="A6" s="239" t="s">
        <v>432</v>
      </c>
      <c r="B6" s="334" t="s">
        <v>17</v>
      </c>
      <c r="C6" s="335"/>
      <c r="D6" s="335"/>
      <c r="E6" s="335"/>
      <c r="F6" s="335"/>
      <c r="G6" s="335"/>
      <c r="H6" s="335"/>
      <c r="I6" s="336"/>
    </row>
    <row r="7" spans="1:22" s="251" customFormat="1" hidden="1" outlineLevel="1">
      <c r="A7" s="250"/>
      <c r="B7" s="340" t="s">
        <v>452</v>
      </c>
      <c r="C7" s="340"/>
      <c r="D7" s="340"/>
      <c r="E7" s="340"/>
      <c r="F7" s="340"/>
      <c r="G7" s="340"/>
      <c r="H7" s="340"/>
      <c r="I7" s="340"/>
    </row>
    <row r="8" spans="1:22" s="251" customFormat="1" ht="27" hidden="1" outlineLevel="1">
      <c r="A8" s="250"/>
      <c r="B8" s="245" t="s">
        <v>761</v>
      </c>
      <c r="C8" s="244" t="s">
        <v>457</v>
      </c>
      <c r="D8" s="244">
        <v>1100</v>
      </c>
      <c r="E8" s="244">
        <v>1140</v>
      </c>
      <c r="F8" s="244">
        <v>1119</v>
      </c>
      <c r="G8" s="244">
        <v>1119</v>
      </c>
      <c r="H8" s="254">
        <f>G8/E8</f>
        <v>0.98157894736842111</v>
      </c>
      <c r="I8" s="248" t="s">
        <v>763</v>
      </c>
    </row>
    <row r="9" spans="1:22" s="251" customFormat="1" ht="67.5" hidden="1" outlineLevel="1">
      <c r="A9" s="250"/>
      <c r="B9" s="245" t="s">
        <v>762</v>
      </c>
      <c r="C9" s="244" t="s">
        <v>475</v>
      </c>
      <c r="D9" s="244">
        <v>4200</v>
      </c>
      <c r="E9" s="244">
        <v>4260</v>
      </c>
      <c r="F9" s="244">
        <v>4230</v>
      </c>
      <c r="G9" s="244">
        <v>4230</v>
      </c>
      <c r="H9" s="254">
        <f>G9/E9</f>
        <v>0.99295774647887325</v>
      </c>
      <c r="I9" s="248" t="s">
        <v>764</v>
      </c>
    </row>
    <row r="10" spans="1:22" s="251" customFormat="1" hidden="1" outlineLevel="1">
      <c r="A10" s="250"/>
      <c r="B10" s="341" t="s">
        <v>459</v>
      </c>
      <c r="C10" s="342"/>
      <c r="D10" s="342"/>
      <c r="E10" s="342"/>
      <c r="F10" s="342"/>
      <c r="G10" s="342"/>
      <c r="H10" s="342"/>
      <c r="I10" s="343"/>
    </row>
    <row r="11" spans="1:22" s="251" customFormat="1" ht="67.5" hidden="1" outlineLevel="1">
      <c r="A11" s="250"/>
      <c r="B11" s="245" t="s">
        <v>766</v>
      </c>
      <c r="C11" s="244" t="s">
        <v>475</v>
      </c>
      <c r="D11" s="244">
        <v>367</v>
      </c>
      <c r="E11" s="244">
        <v>381</v>
      </c>
      <c r="F11" s="244">
        <v>381</v>
      </c>
      <c r="G11" s="244">
        <v>381</v>
      </c>
      <c r="H11" s="254">
        <f>G11/E11</f>
        <v>1</v>
      </c>
      <c r="I11" s="248" t="s">
        <v>764</v>
      </c>
    </row>
    <row r="12" spans="1:22" s="251" customFormat="1" ht="67.5" hidden="1" outlineLevel="1">
      <c r="A12" s="250"/>
      <c r="B12" s="245" t="s">
        <v>765</v>
      </c>
      <c r="C12" s="244" t="s">
        <v>346</v>
      </c>
      <c r="D12" s="244">
        <v>24.7</v>
      </c>
      <c r="E12" s="244">
        <v>25</v>
      </c>
      <c r="F12" s="244">
        <v>25.1</v>
      </c>
      <c r="G12" s="244">
        <v>25.1</v>
      </c>
      <c r="H12" s="254">
        <f>G12/E12</f>
        <v>1.004</v>
      </c>
      <c r="I12" s="248" t="s">
        <v>764</v>
      </c>
    </row>
    <row r="13" spans="1:22" collapsed="1">
      <c r="A13" s="239" t="s">
        <v>433</v>
      </c>
      <c r="B13" s="334" t="s">
        <v>45</v>
      </c>
      <c r="C13" s="335"/>
      <c r="D13" s="335"/>
      <c r="E13" s="335"/>
      <c r="F13" s="335"/>
      <c r="G13" s="335"/>
      <c r="H13" s="335"/>
      <c r="I13" s="336"/>
    </row>
    <row r="14" spans="1:22" s="252" customFormat="1" ht="15" hidden="1" customHeight="1" outlineLevel="1" collapsed="1">
      <c r="A14" s="250"/>
      <c r="B14" s="337" t="s">
        <v>21</v>
      </c>
      <c r="C14" s="338"/>
      <c r="D14" s="338"/>
      <c r="E14" s="338"/>
      <c r="F14" s="338"/>
      <c r="G14" s="338"/>
      <c r="H14" s="338"/>
      <c r="I14" s="339"/>
    </row>
    <row r="15" spans="1:22" s="252" customFormat="1" hidden="1" outlineLevel="2">
      <c r="A15" s="250"/>
      <c r="B15" s="331" t="s">
        <v>471</v>
      </c>
      <c r="C15" s="332"/>
      <c r="D15" s="332"/>
      <c r="E15" s="332"/>
      <c r="F15" s="332"/>
      <c r="G15" s="332"/>
      <c r="H15" s="332"/>
      <c r="I15" s="333"/>
    </row>
    <row r="16" spans="1:22" s="252" customFormat="1" ht="40.5" hidden="1" outlineLevel="2">
      <c r="A16" s="250"/>
      <c r="B16" s="272" t="s">
        <v>896</v>
      </c>
      <c r="C16" s="277" t="s">
        <v>346</v>
      </c>
      <c r="D16" s="253">
        <v>87.5</v>
      </c>
      <c r="E16" s="253">
        <v>90</v>
      </c>
      <c r="F16" s="253">
        <v>91.9</v>
      </c>
      <c r="G16" s="253">
        <v>91.9</v>
      </c>
      <c r="H16" s="254">
        <f t="shared" ref="H16:H20" si="0">G16/E16</f>
        <v>1.0211111111111111</v>
      </c>
      <c r="I16" s="244" t="s">
        <v>999</v>
      </c>
    </row>
    <row r="17" spans="1:9" s="252" customFormat="1" ht="54" hidden="1" outlineLevel="2">
      <c r="A17" s="250"/>
      <c r="B17" s="272" t="s">
        <v>897</v>
      </c>
      <c r="C17" s="277" t="s">
        <v>346</v>
      </c>
      <c r="D17" s="253">
        <v>20</v>
      </c>
      <c r="E17" s="253">
        <v>30</v>
      </c>
      <c r="F17" s="253">
        <v>25</v>
      </c>
      <c r="G17" s="253">
        <v>25</v>
      </c>
      <c r="H17" s="254">
        <f t="shared" si="0"/>
        <v>0.83333333333333337</v>
      </c>
      <c r="I17" s="244" t="s">
        <v>1000</v>
      </c>
    </row>
    <row r="18" spans="1:9" s="252" customFormat="1" ht="54" hidden="1" outlineLevel="2">
      <c r="A18" s="250"/>
      <c r="B18" s="272" t="s">
        <v>898</v>
      </c>
      <c r="C18" s="277" t="s">
        <v>346</v>
      </c>
      <c r="D18" s="253">
        <v>100</v>
      </c>
      <c r="E18" s="253">
        <v>100</v>
      </c>
      <c r="F18" s="253">
        <v>100</v>
      </c>
      <c r="G18" s="253">
        <v>100</v>
      </c>
      <c r="H18" s="254">
        <f t="shared" si="0"/>
        <v>1</v>
      </c>
      <c r="I18" s="244" t="s">
        <v>1001</v>
      </c>
    </row>
    <row r="19" spans="1:9" s="252" customFormat="1" ht="40.5" hidden="1" outlineLevel="2">
      <c r="A19" s="250"/>
      <c r="B19" s="272" t="s">
        <v>899</v>
      </c>
      <c r="C19" s="277" t="s">
        <v>346</v>
      </c>
      <c r="D19" s="253">
        <v>100</v>
      </c>
      <c r="E19" s="253">
        <v>100</v>
      </c>
      <c r="F19" s="253">
        <v>100</v>
      </c>
      <c r="G19" s="253">
        <v>100</v>
      </c>
      <c r="H19" s="254">
        <f t="shared" si="0"/>
        <v>1</v>
      </c>
      <c r="I19" s="244" t="s">
        <v>1002</v>
      </c>
    </row>
    <row r="20" spans="1:9" s="252" customFormat="1" ht="40.5" hidden="1" outlineLevel="2">
      <c r="A20" s="250"/>
      <c r="B20" s="272" t="s">
        <v>900</v>
      </c>
      <c r="C20" s="277" t="s">
        <v>346</v>
      </c>
      <c r="D20" s="253">
        <v>95</v>
      </c>
      <c r="E20" s="253">
        <v>95</v>
      </c>
      <c r="F20" s="253">
        <v>95</v>
      </c>
      <c r="G20" s="253">
        <v>95</v>
      </c>
      <c r="H20" s="254">
        <f t="shared" si="0"/>
        <v>1</v>
      </c>
      <c r="I20" s="244" t="s">
        <v>1003</v>
      </c>
    </row>
    <row r="21" spans="1:9" s="252" customFormat="1" hidden="1" outlineLevel="2">
      <c r="A21" s="250"/>
      <c r="B21" s="331" t="s">
        <v>459</v>
      </c>
      <c r="C21" s="332"/>
      <c r="D21" s="332"/>
      <c r="E21" s="332"/>
      <c r="F21" s="332"/>
      <c r="G21" s="332"/>
      <c r="H21" s="332"/>
      <c r="I21" s="333"/>
    </row>
    <row r="22" spans="1:9" s="252" customFormat="1" ht="54" hidden="1" outlineLevel="2">
      <c r="A22" s="250"/>
      <c r="B22" s="272" t="s">
        <v>901</v>
      </c>
      <c r="C22" s="253" t="s">
        <v>346</v>
      </c>
      <c r="D22" s="253">
        <v>87.5</v>
      </c>
      <c r="E22" s="253">
        <v>93</v>
      </c>
      <c r="F22" s="253">
        <v>93</v>
      </c>
      <c r="G22" s="253">
        <v>91.9</v>
      </c>
      <c r="H22" s="254">
        <f t="shared" ref="H22:H23" si="1">G22/E22</f>
        <v>0.98817204301075279</v>
      </c>
      <c r="I22" s="244" t="s">
        <v>999</v>
      </c>
    </row>
    <row r="23" spans="1:9" s="252" customFormat="1" ht="81" hidden="1" outlineLevel="2">
      <c r="A23" s="250"/>
      <c r="B23" s="272" t="s">
        <v>902</v>
      </c>
      <c r="C23" s="253" t="s">
        <v>346</v>
      </c>
      <c r="D23" s="253">
        <v>5</v>
      </c>
      <c r="E23" s="253">
        <v>34</v>
      </c>
      <c r="F23" s="253">
        <v>13</v>
      </c>
      <c r="G23" s="253">
        <v>13</v>
      </c>
      <c r="H23" s="254">
        <f t="shared" si="1"/>
        <v>0.38235294117647056</v>
      </c>
      <c r="I23" s="244" t="s">
        <v>1004</v>
      </c>
    </row>
    <row r="24" spans="1:9" s="252" customFormat="1" ht="54" hidden="1" outlineLevel="2">
      <c r="A24" s="250"/>
      <c r="B24" s="272" t="s">
        <v>903</v>
      </c>
      <c r="C24" s="277" t="s">
        <v>346</v>
      </c>
      <c r="D24" s="244">
        <v>15</v>
      </c>
      <c r="E24" s="244">
        <v>25</v>
      </c>
      <c r="F24" s="244">
        <v>20</v>
      </c>
      <c r="G24" s="244">
        <v>20</v>
      </c>
      <c r="H24" s="254">
        <f>G24/E24</f>
        <v>0.8</v>
      </c>
      <c r="I24" s="244" t="s">
        <v>1005</v>
      </c>
    </row>
    <row r="25" spans="1:9" s="252" customFormat="1" ht="32.25" hidden="1" customHeight="1" outlineLevel="2">
      <c r="A25" s="250"/>
      <c r="B25" s="272" t="s">
        <v>904</v>
      </c>
      <c r="C25" s="277" t="s">
        <v>346</v>
      </c>
      <c r="D25" s="244">
        <v>0.3</v>
      </c>
      <c r="E25" s="244">
        <v>0.5</v>
      </c>
      <c r="F25" s="244">
        <v>0.5</v>
      </c>
      <c r="G25" s="244">
        <v>0.5</v>
      </c>
      <c r="H25" s="254">
        <f>G25/E25</f>
        <v>1</v>
      </c>
      <c r="I25" s="244" t="s">
        <v>1006</v>
      </c>
    </row>
    <row r="26" spans="1:9" s="252" customFormat="1" ht="15" hidden="1" customHeight="1" outlineLevel="1" collapsed="1">
      <c r="A26" s="250"/>
      <c r="B26" s="337" t="s">
        <v>23</v>
      </c>
      <c r="C26" s="338"/>
      <c r="D26" s="338"/>
      <c r="E26" s="338"/>
      <c r="F26" s="338"/>
      <c r="G26" s="338"/>
      <c r="H26" s="338"/>
      <c r="I26" s="339"/>
    </row>
    <row r="27" spans="1:9" s="252" customFormat="1" hidden="1" outlineLevel="2">
      <c r="A27" s="250"/>
      <c r="B27" s="331" t="s">
        <v>471</v>
      </c>
      <c r="C27" s="332"/>
      <c r="D27" s="332"/>
      <c r="E27" s="332"/>
      <c r="F27" s="332"/>
      <c r="G27" s="332"/>
      <c r="H27" s="332"/>
      <c r="I27" s="333"/>
    </row>
    <row r="28" spans="1:9" s="252" customFormat="1" ht="40.5" hidden="1" customHeight="1" outlineLevel="2">
      <c r="A28" s="250"/>
      <c r="B28" s="272" t="s">
        <v>905</v>
      </c>
      <c r="C28" s="277" t="s">
        <v>346</v>
      </c>
      <c r="D28" s="244">
        <v>65</v>
      </c>
      <c r="E28" s="244">
        <v>75</v>
      </c>
      <c r="F28" s="244">
        <v>75</v>
      </c>
      <c r="G28" s="244">
        <v>75</v>
      </c>
      <c r="H28" s="254">
        <f t="shared" ref="H28:H31" si="2">G28/E28</f>
        <v>1</v>
      </c>
      <c r="I28" s="244" t="s">
        <v>1005</v>
      </c>
    </row>
    <row r="29" spans="1:9" s="252" customFormat="1" ht="54" hidden="1" outlineLevel="2">
      <c r="A29" s="250"/>
      <c r="B29" s="272" t="s">
        <v>906</v>
      </c>
      <c r="C29" s="277" t="s">
        <v>346</v>
      </c>
      <c r="D29" s="244">
        <v>20</v>
      </c>
      <c r="E29" s="244">
        <v>33</v>
      </c>
      <c r="F29" s="244">
        <v>26</v>
      </c>
      <c r="G29" s="244">
        <v>26</v>
      </c>
      <c r="H29" s="254">
        <f t="shared" si="2"/>
        <v>0.78787878787878785</v>
      </c>
      <c r="I29" s="244" t="s">
        <v>1007</v>
      </c>
    </row>
    <row r="30" spans="1:9" s="252" customFormat="1" ht="54" hidden="1" outlineLevel="2">
      <c r="A30" s="250"/>
      <c r="B30" s="272" t="s">
        <v>907</v>
      </c>
      <c r="C30" s="277" t="s">
        <v>346</v>
      </c>
      <c r="D30" s="244">
        <v>100</v>
      </c>
      <c r="E30" s="244">
        <v>100</v>
      </c>
      <c r="F30" s="244">
        <v>100</v>
      </c>
      <c r="G30" s="244">
        <v>100</v>
      </c>
      <c r="H30" s="254">
        <f t="shared" si="2"/>
        <v>1</v>
      </c>
      <c r="I30" s="244" t="s">
        <v>1001</v>
      </c>
    </row>
    <row r="31" spans="1:9" s="252" customFormat="1" ht="40.5" hidden="1" outlineLevel="2">
      <c r="A31" s="250"/>
      <c r="B31" s="272" t="s">
        <v>908</v>
      </c>
      <c r="C31" s="277" t="s">
        <v>346</v>
      </c>
      <c r="D31" s="244">
        <v>100</v>
      </c>
      <c r="E31" s="244">
        <v>100</v>
      </c>
      <c r="F31" s="244">
        <v>100</v>
      </c>
      <c r="G31" s="244">
        <v>100</v>
      </c>
      <c r="H31" s="254">
        <f t="shared" si="2"/>
        <v>1</v>
      </c>
      <c r="I31" s="244" t="s">
        <v>1002</v>
      </c>
    </row>
    <row r="32" spans="1:9" s="252" customFormat="1" ht="40.5" hidden="1" outlineLevel="2">
      <c r="A32" s="250"/>
      <c r="B32" s="272" t="s">
        <v>909</v>
      </c>
      <c r="C32" s="277" t="s">
        <v>346</v>
      </c>
      <c r="D32" s="244">
        <v>95</v>
      </c>
      <c r="E32" s="244">
        <v>95</v>
      </c>
      <c r="F32" s="244">
        <v>95</v>
      </c>
      <c r="G32" s="244">
        <v>95</v>
      </c>
      <c r="H32" s="254">
        <f>G32/E32</f>
        <v>1</v>
      </c>
      <c r="I32" s="244" t="s">
        <v>1003</v>
      </c>
    </row>
    <row r="33" spans="1:9" s="252" customFormat="1" hidden="1" outlineLevel="2">
      <c r="A33" s="250"/>
      <c r="B33" s="331" t="s">
        <v>476</v>
      </c>
      <c r="C33" s="332"/>
      <c r="D33" s="332"/>
      <c r="E33" s="332"/>
      <c r="F33" s="332"/>
      <c r="G33" s="332"/>
      <c r="H33" s="332"/>
      <c r="I33" s="333"/>
    </row>
    <row r="34" spans="1:9" s="252" customFormat="1" ht="54" hidden="1" outlineLevel="2">
      <c r="A34" s="250"/>
      <c r="B34" s="272" t="s">
        <v>910</v>
      </c>
      <c r="C34" s="253" t="s">
        <v>346</v>
      </c>
      <c r="D34" s="244">
        <v>97</v>
      </c>
      <c r="E34" s="244">
        <v>97</v>
      </c>
      <c r="F34" s="244">
        <v>97</v>
      </c>
      <c r="G34" s="244">
        <v>97</v>
      </c>
      <c r="H34" s="254">
        <f>G34/E34</f>
        <v>1</v>
      </c>
      <c r="I34" s="244" t="s">
        <v>1004</v>
      </c>
    </row>
    <row r="35" spans="1:9" s="252" customFormat="1" ht="67.5" hidden="1" outlineLevel="2">
      <c r="A35" s="250"/>
      <c r="B35" s="272" t="s">
        <v>911</v>
      </c>
      <c r="C35" s="277" t="s">
        <v>346</v>
      </c>
      <c r="D35" s="244">
        <v>80</v>
      </c>
      <c r="E35" s="244">
        <v>85</v>
      </c>
      <c r="F35" s="244">
        <v>80</v>
      </c>
      <c r="G35" s="244">
        <v>80</v>
      </c>
      <c r="H35" s="254">
        <f>G35/E35</f>
        <v>0.94117647058823528</v>
      </c>
      <c r="I35" s="244" t="s">
        <v>1008</v>
      </c>
    </row>
    <row r="36" spans="1:9" s="252" customFormat="1" ht="54" hidden="1" outlineLevel="2">
      <c r="A36" s="250"/>
      <c r="B36" s="272" t="s">
        <v>912</v>
      </c>
      <c r="C36" s="277" t="s">
        <v>346</v>
      </c>
      <c r="D36" s="244">
        <v>50</v>
      </c>
      <c r="E36" s="244">
        <v>75</v>
      </c>
      <c r="F36" s="244">
        <v>70</v>
      </c>
      <c r="G36" s="244">
        <v>70</v>
      </c>
      <c r="H36" s="254">
        <f>G36/E36</f>
        <v>0.93333333333333335</v>
      </c>
      <c r="I36" s="244" t="s">
        <v>1009</v>
      </c>
    </row>
    <row r="37" spans="1:9" s="252" customFormat="1" hidden="1" outlineLevel="1" collapsed="1">
      <c r="A37" s="250"/>
      <c r="B37" s="337" t="s">
        <v>25</v>
      </c>
      <c r="C37" s="338"/>
      <c r="D37" s="338"/>
      <c r="E37" s="338"/>
      <c r="F37" s="338"/>
      <c r="G37" s="338"/>
      <c r="H37" s="338"/>
      <c r="I37" s="339"/>
    </row>
    <row r="38" spans="1:9" s="252" customFormat="1" hidden="1" outlineLevel="2">
      <c r="A38" s="250"/>
      <c r="B38" s="331" t="s">
        <v>471</v>
      </c>
      <c r="C38" s="332"/>
      <c r="D38" s="332"/>
      <c r="E38" s="332"/>
      <c r="F38" s="332"/>
      <c r="G38" s="332"/>
      <c r="H38" s="332"/>
      <c r="I38" s="333"/>
    </row>
    <row r="39" spans="1:9" s="252" customFormat="1" ht="54" hidden="1" outlineLevel="2">
      <c r="A39" s="250"/>
      <c r="B39" s="272" t="s">
        <v>913</v>
      </c>
      <c r="C39" s="253" t="s">
        <v>346</v>
      </c>
      <c r="D39" s="253">
        <v>35</v>
      </c>
      <c r="E39" s="253">
        <v>40.5</v>
      </c>
      <c r="F39" s="253">
        <v>44.4</v>
      </c>
      <c r="G39" s="253">
        <v>44.4</v>
      </c>
      <c r="H39" s="254">
        <f t="shared" ref="H39:H42" si="3">G39/E39</f>
        <v>1.0962962962962963</v>
      </c>
      <c r="I39" s="304" t="s">
        <v>1009</v>
      </c>
    </row>
    <row r="40" spans="1:9" s="252" customFormat="1" ht="54" hidden="1" outlineLevel="2">
      <c r="A40" s="250"/>
      <c r="B40" s="272" t="s">
        <v>914</v>
      </c>
      <c r="C40" s="253" t="s">
        <v>346</v>
      </c>
      <c r="D40" s="253">
        <v>20</v>
      </c>
      <c r="E40" s="253">
        <v>33</v>
      </c>
      <c r="F40" s="253">
        <v>25</v>
      </c>
      <c r="G40" s="253">
        <v>25</v>
      </c>
      <c r="H40" s="254">
        <f t="shared" si="3"/>
        <v>0.75757575757575757</v>
      </c>
      <c r="I40" s="304" t="s">
        <v>1007</v>
      </c>
    </row>
    <row r="41" spans="1:9" s="252" customFormat="1" ht="54" hidden="1" outlineLevel="2">
      <c r="A41" s="250"/>
      <c r="B41" s="272" t="s">
        <v>915</v>
      </c>
      <c r="C41" s="253" t="s">
        <v>346</v>
      </c>
      <c r="D41" s="253">
        <v>100</v>
      </c>
      <c r="E41" s="253">
        <v>100</v>
      </c>
      <c r="F41" s="253">
        <v>100</v>
      </c>
      <c r="G41" s="253">
        <v>100</v>
      </c>
      <c r="H41" s="254">
        <f t="shared" si="3"/>
        <v>1</v>
      </c>
      <c r="I41" s="304" t="s">
        <v>1001</v>
      </c>
    </row>
    <row r="42" spans="1:9" s="252" customFormat="1" ht="40.5" hidden="1" outlineLevel="2">
      <c r="A42" s="250"/>
      <c r="B42" s="272" t="s">
        <v>908</v>
      </c>
      <c r="C42" s="253" t="s">
        <v>346</v>
      </c>
      <c r="D42" s="253">
        <v>100</v>
      </c>
      <c r="E42" s="253">
        <v>100</v>
      </c>
      <c r="F42" s="253">
        <v>100</v>
      </c>
      <c r="G42" s="253">
        <v>100</v>
      </c>
      <c r="H42" s="254">
        <f t="shared" si="3"/>
        <v>1</v>
      </c>
      <c r="I42" s="304" t="s">
        <v>1002</v>
      </c>
    </row>
    <row r="43" spans="1:9" s="252" customFormat="1" ht="40.5" hidden="1" outlineLevel="2">
      <c r="A43" s="250"/>
      <c r="B43" s="272" t="s">
        <v>909</v>
      </c>
      <c r="C43" s="277" t="s">
        <v>346</v>
      </c>
      <c r="D43" s="253">
        <v>95</v>
      </c>
      <c r="E43" s="253">
        <v>95</v>
      </c>
      <c r="F43" s="253">
        <v>95</v>
      </c>
      <c r="G43" s="253">
        <v>95</v>
      </c>
      <c r="H43" s="254">
        <f>G43/E43</f>
        <v>1</v>
      </c>
      <c r="I43" s="304" t="s">
        <v>1003</v>
      </c>
    </row>
    <row r="44" spans="1:9" s="252" customFormat="1" hidden="1" outlineLevel="2">
      <c r="A44" s="250"/>
      <c r="B44" s="331" t="s">
        <v>476</v>
      </c>
      <c r="C44" s="332"/>
      <c r="D44" s="332"/>
      <c r="E44" s="332"/>
      <c r="F44" s="332"/>
      <c r="G44" s="332"/>
      <c r="H44" s="332"/>
      <c r="I44" s="253"/>
    </row>
    <row r="45" spans="1:9" s="252" customFormat="1" ht="54" hidden="1" outlineLevel="2">
      <c r="A45" s="250"/>
      <c r="B45" s="272" t="s">
        <v>910</v>
      </c>
      <c r="C45" s="277" t="s">
        <v>346</v>
      </c>
      <c r="D45" s="253">
        <v>50</v>
      </c>
      <c r="E45" s="253">
        <v>100</v>
      </c>
      <c r="F45" s="253">
        <v>50</v>
      </c>
      <c r="G45" s="253">
        <v>50</v>
      </c>
      <c r="H45" s="254">
        <f>G45/E45</f>
        <v>0.5</v>
      </c>
      <c r="I45" s="304" t="s">
        <v>1004</v>
      </c>
    </row>
    <row r="46" spans="1:9" s="252" customFormat="1" hidden="1" outlineLevel="1" collapsed="1">
      <c r="A46" s="250"/>
      <c r="B46" s="337" t="s">
        <v>27</v>
      </c>
      <c r="C46" s="338"/>
      <c r="D46" s="338"/>
      <c r="E46" s="338"/>
      <c r="F46" s="338"/>
      <c r="G46" s="338"/>
      <c r="H46" s="338"/>
      <c r="I46" s="339"/>
    </row>
    <row r="47" spans="1:9" s="251" customFormat="1" hidden="1" outlineLevel="2">
      <c r="A47" s="250"/>
      <c r="B47" s="331" t="s">
        <v>471</v>
      </c>
      <c r="C47" s="332"/>
      <c r="D47" s="332"/>
      <c r="E47" s="332"/>
      <c r="F47" s="332"/>
      <c r="G47" s="332"/>
      <c r="H47" s="332"/>
      <c r="I47" s="333"/>
    </row>
    <row r="48" spans="1:9" s="251" customFormat="1" ht="40.5" hidden="1" outlineLevel="2">
      <c r="A48" s="250"/>
      <c r="B48" s="245" t="s">
        <v>916</v>
      </c>
      <c r="C48" s="253" t="s">
        <v>346</v>
      </c>
      <c r="D48" s="253">
        <v>35</v>
      </c>
      <c r="E48" s="253">
        <v>40</v>
      </c>
      <c r="F48" s="253">
        <v>38</v>
      </c>
      <c r="G48" s="253">
        <v>0</v>
      </c>
      <c r="H48" s="254">
        <f>G48/E48</f>
        <v>0</v>
      </c>
      <c r="I48" s="253" t="s">
        <v>1005</v>
      </c>
    </row>
    <row r="49" spans="1:9" s="251" customFormat="1" ht="40.5" hidden="1" outlineLevel="2">
      <c r="A49" s="250"/>
      <c r="B49" s="245" t="s">
        <v>917</v>
      </c>
      <c r="C49" s="244" t="s">
        <v>346</v>
      </c>
      <c r="D49" s="244">
        <v>80</v>
      </c>
      <c r="E49" s="244">
        <v>85</v>
      </c>
      <c r="F49" s="244">
        <v>80</v>
      </c>
      <c r="G49" s="244">
        <v>80</v>
      </c>
      <c r="H49" s="249">
        <f>G49/E49</f>
        <v>0.94117647058823528</v>
      </c>
      <c r="I49" s="253" t="s">
        <v>1005</v>
      </c>
    </row>
    <row r="50" spans="1:9" s="251" customFormat="1" hidden="1" outlineLevel="2">
      <c r="A50" s="250"/>
      <c r="B50" s="331" t="s">
        <v>476</v>
      </c>
      <c r="C50" s="332"/>
      <c r="D50" s="332"/>
      <c r="E50" s="332"/>
      <c r="F50" s="332"/>
      <c r="G50" s="332"/>
      <c r="H50" s="332"/>
      <c r="I50" s="333"/>
    </row>
    <row r="51" spans="1:9" s="251" customFormat="1" ht="81" hidden="1" outlineLevel="2">
      <c r="A51" s="250"/>
      <c r="B51" s="245" t="s">
        <v>918</v>
      </c>
      <c r="C51" s="253" t="s">
        <v>346</v>
      </c>
      <c r="D51" s="253">
        <v>30</v>
      </c>
      <c r="E51" s="253">
        <v>50</v>
      </c>
      <c r="F51" s="253">
        <v>42</v>
      </c>
      <c r="G51" s="253">
        <v>42</v>
      </c>
      <c r="H51" s="249">
        <f>G51/E51</f>
        <v>0.84</v>
      </c>
      <c r="I51" s="244" t="s">
        <v>1004</v>
      </c>
    </row>
    <row r="52" spans="1:9" s="251" customFormat="1" ht="40.5" hidden="1" outlineLevel="2">
      <c r="A52" s="250"/>
      <c r="B52" s="245" t="s">
        <v>919</v>
      </c>
      <c r="C52" s="244" t="s">
        <v>346</v>
      </c>
      <c r="D52" s="244">
        <v>90</v>
      </c>
      <c r="E52" s="244">
        <v>90</v>
      </c>
      <c r="F52" s="244">
        <v>90</v>
      </c>
      <c r="G52" s="244">
        <v>90</v>
      </c>
      <c r="H52" s="249">
        <f>G52/E52</f>
        <v>1</v>
      </c>
      <c r="I52" s="244" t="s">
        <v>1004</v>
      </c>
    </row>
    <row r="53" spans="1:9" s="251" customFormat="1" hidden="1" outlineLevel="1" collapsed="1">
      <c r="A53" s="250"/>
      <c r="B53" s="337" t="s">
        <v>32</v>
      </c>
      <c r="C53" s="338"/>
      <c r="D53" s="338"/>
      <c r="E53" s="338"/>
      <c r="F53" s="338"/>
      <c r="G53" s="338"/>
      <c r="H53" s="338"/>
      <c r="I53" s="339"/>
    </row>
    <row r="54" spans="1:9" s="251" customFormat="1" hidden="1" outlineLevel="2">
      <c r="A54" s="250"/>
      <c r="B54" s="331" t="s">
        <v>476</v>
      </c>
      <c r="C54" s="332"/>
      <c r="D54" s="332"/>
      <c r="E54" s="332"/>
      <c r="F54" s="332"/>
      <c r="G54" s="332"/>
      <c r="H54" s="332"/>
      <c r="I54" s="333"/>
    </row>
    <row r="55" spans="1:9" s="251" customFormat="1" ht="54" hidden="1" outlineLevel="2">
      <c r="A55" s="250"/>
      <c r="B55" s="245" t="s">
        <v>920</v>
      </c>
      <c r="C55" s="253" t="s">
        <v>346</v>
      </c>
      <c r="D55" s="253">
        <v>20</v>
      </c>
      <c r="E55" s="253">
        <v>20</v>
      </c>
      <c r="F55" s="253">
        <v>20</v>
      </c>
      <c r="G55" s="253">
        <v>20</v>
      </c>
      <c r="H55" s="249">
        <f>G55/E55</f>
        <v>1</v>
      </c>
      <c r="I55" s="244" t="s">
        <v>1004</v>
      </c>
    </row>
    <row r="56" spans="1:9" s="251" customFormat="1" ht="54" hidden="1" outlineLevel="2">
      <c r="A56" s="250"/>
      <c r="B56" s="245" t="s">
        <v>910</v>
      </c>
      <c r="C56" s="244" t="s">
        <v>346</v>
      </c>
      <c r="D56" s="244">
        <v>97</v>
      </c>
      <c r="E56" s="244">
        <v>98</v>
      </c>
      <c r="F56" s="244">
        <v>97</v>
      </c>
      <c r="G56" s="244">
        <v>97</v>
      </c>
      <c r="H56" s="249">
        <f>G56/E56</f>
        <v>0.98979591836734693</v>
      </c>
      <c r="I56" s="244" t="s">
        <v>1010</v>
      </c>
    </row>
    <row r="57" spans="1:9" s="251" customFormat="1" hidden="1" outlineLevel="1" collapsed="1">
      <c r="A57" s="250"/>
      <c r="B57" s="337" t="s">
        <v>36</v>
      </c>
      <c r="C57" s="338"/>
      <c r="D57" s="338"/>
      <c r="E57" s="338"/>
      <c r="F57" s="338"/>
      <c r="G57" s="338"/>
      <c r="H57" s="338"/>
      <c r="I57" s="339"/>
    </row>
    <row r="58" spans="1:9" s="251" customFormat="1" hidden="1" outlineLevel="2">
      <c r="A58" s="250"/>
      <c r="B58" s="331" t="s">
        <v>476</v>
      </c>
      <c r="C58" s="332"/>
      <c r="D58" s="332"/>
      <c r="E58" s="332"/>
      <c r="F58" s="332"/>
      <c r="G58" s="332"/>
      <c r="H58" s="332"/>
      <c r="I58" s="333"/>
    </row>
    <row r="59" spans="1:9" s="251" customFormat="1" ht="67.5" hidden="1" outlineLevel="2">
      <c r="A59" s="250"/>
      <c r="B59" s="245" t="s">
        <v>921</v>
      </c>
      <c r="C59" s="244" t="s">
        <v>922</v>
      </c>
      <c r="D59" s="256">
        <v>1765</v>
      </c>
      <c r="E59" s="256">
        <v>1780</v>
      </c>
      <c r="F59" s="256">
        <v>1775</v>
      </c>
      <c r="G59" s="256">
        <v>1770</v>
      </c>
      <c r="H59" s="249">
        <f>G59/E59</f>
        <v>0.9943820224719101</v>
      </c>
      <c r="I59" s="244" t="s">
        <v>1011</v>
      </c>
    </row>
    <row r="60" spans="1:9" s="251" customFormat="1" hidden="1" outlineLevel="1" collapsed="1">
      <c r="A60" s="250"/>
      <c r="B60" s="337" t="s">
        <v>37</v>
      </c>
      <c r="C60" s="338"/>
      <c r="D60" s="338"/>
      <c r="E60" s="338"/>
      <c r="F60" s="338"/>
      <c r="G60" s="338"/>
      <c r="H60" s="338"/>
      <c r="I60" s="339"/>
    </row>
    <row r="61" spans="1:9" s="251" customFormat="1" hidden="1" outlineLevel="2">
      <c r="A61" s="250"/>
      <c r="B61" s="331" t="s">
        <v>471</v>
      </c>
      <c r="C61" s="332"/>
      <c r="D61" s="332"/>
      <c r="E61" s="332"/>
      <c r="F61" s="332"/>
      <c r="G61" s="332"/>
      <c r="H61" s="332"/>
      <c r="I61" s="333"/>
    </row>
    <row r="62" spans="1:9" s="251" customFormat="1" ht="54" hidden="1" outlineLevel="2">
      <c r="A62" s="250"/>
      <c r="B62" s="245" t="s">
        <v>923</v>
      </c>
      <c r="C62" s="244" t="s">
        <v>346</v>
      </c>
      <c r="D62" s="244">
        <v>46</v>
      </c>
      <c r="E62" s="244">
        <v>48</v>
      </c>
      <c r="F62" s="244">
        <v>54</v>
      </c>
      <c r="G62" s="244">
        <v>16.2</v>
      </c>
      <c r="H62" s="249">
        <f t="shared" ref="H62:H63" si="4">G62/E62</f>
        <v>0.33749999999999997</v>
      </c>
      <c r="I62" s="244" t="s">
        <v>1012</v>
      </c>
    </row>
    <row r="63" spans="1:9" s="251" customFormat="1" ht="40.5" hidden="1" outlineLevel="2">
      <c r="A63" s="250"/>
      <c r="B63" s="245" t="s">
        <v>924</v>
      </c>
      <c r="C63" s="244" t="s">
        <v>346</v>
      </c>
      <c r="D63" s="244">
        <v>15</v>
      </c>
      <c r="E63" s="244">
        <v>15</v>
      </c>
      <c r="F63" s="244">
        <v>13.2</v>
      </c>
      <c r="G63" s="244">
        <v>13.2</v>
      </c>
      <c r="H63" s="249">
        <f t="shared" si="4"/>
        <v>0.88</v>
      </c>
      <c r="I63" s="244" t="s">
        <v>1012</v>
      </c>
    </row>
    <row r="64" spans="1:9" s="251" customFormat="1" hidden="1" outlineLevel="2">
      <c r="A64" s="250"/>
      <c r="B64" s="245" t="s">
        <v>925</v>
      </c>
      <c r="C64" s="244" t="s">
        <v>346</v>
      </c>
      <c r="D64" s="244">
        <v>50</v>
      </c>
      <c r="E64" s="244">
        <v>50</v>
      </c>
      <c r="F64" s="244">
        <v>50</v>
      </c>
      <c r="G64" s="244">
        <v>23.1</v>
      </c>
      <c r="H64" s="249">
        <f>G64/E64</f>
        <v>0.46200000000000002</v>
      </c>
      <c r="I64" s="244" t="s">
        <v>1013</v>
      </c>
    </row>
    <row r="65" spans="1:9" s="251" customFormat="1" hidden="1" outlineLevel="1" collapsed="1">
      <c r="A65" s="250"/>
      <c r="B65" s="337" t="s">
        <v>40</v>
      </c>
      <c r="C65" s="338"/>
      <c r="D65" s="338"/>
      <c r="E65" s="338"/>
      <c r="F65" s="338"/>
      <c r="G65" s="338"/>
      <c r="H65" s="338"/>
      <c r="I65" s="339"/>
    </row>
    <row r="66" spans="1:9" s="251" customFormat="1" hidden="1" outlineLevel="2">
      <c r="A66" s="250"/>
      <c r="B66" s="331" t="s">
        <v>471</v>
      </c>
      <c r="C66" s="332"/>
      <c r="D66" s="332"/>
      <c r="E66" s="332"/>
      <c r="F66" s="332"/>
      <c r="G66" s="332"/>
      <c r="H66" s="332"/>
      <c r="I66" s="333"/>
    </row>
    <row r="67" spans="1:9" s="251" customFormat="1" ht="54" hidden="1" outlineLevel="2">
      <c r="A67" s="250"/>
      <c r="B67" s="245" t="s">
        <v>926</v>
      </c>
      <c r="C67" s="244" t="s">
        <v>346</v>
      </c>
      <c r="D67" s="244">
        <v>100</v>
      </c>
      <c r="E67" s="244">
        <v>100</v>
      </c>
      <c r="F67" s="244">
        <v>150</v>
      </c>
      <c r="G67" s="244">
        <v>0</v>
      </c>
      <c r="H67" s="254">
        <f>G67/E67</f>
        <v>0</v>
      </c>
      <c r="I67" s="244" t="s">
        <v>1014</v>
      </c>
    </row>
    <row r="68" spans="1:9" s="251" customFormat="1" ht="27" hidden="1" outlineLevel="2">
      <c r="A68" s="250"/>
      <c r="B68" s="245" t="s">
        <v>927</v>
      </c>
      <c r="C68" s="244" t="s">
        <v>346</v>
      </c>
      <c r="D68" s="244">
        <v>100</v>
      </c>
      <c r="E68" s="244">
        <v>100</v>
      </c>
      <c r="F68" s="244">
        <v>100</v>
      </c>
      <c r="G68" s="244">
        <v>0</v>
      </c>
      <c r="H68" s="254">
        <f>G68/E68</f>
        <v>0</v>
      </c>
      <c r="I68" s="244" t="s">
        <v>1015</v>
      </c>
    </row>
    <row r="69" spans="1:9" s="251" customFormat="1" hidden="1" outlineLevel="1" collapsed="1">
      <c r="A69" s="250"/>
      <c r="B69" s="337" t="s">
        <v>42</v>
      </c>
      <c r="C69" s="338"/>
      <c r="D69" s="338"/>
      <c r="E69" s="338"/>
      <c r="F69" s="338"/>
      <c r="G69" s="338"/>
      <c r="H69" s="338"/>
      <c r="I69" s="339"/>
    </row>
    <row r="70" spans="1:9" s="251" customFormat="1" hidden="1" outlineLevel="2">
      <c r="A70" s="250"/>
      <c r="B70" s="331" t="s">
        <v>471</v>
      </c>
      <c r="C70" s="332"/>
      <c r="D70" s="332"/>
      <c r="E70" s="332"/>
      <c r="F70" s="332"/>
      <c r="G70" s="332"/>
      <c r="H70" s="332"/>
      <c r="I70" s="333"/>
    </row>
    <row r="71" spans="1:9" s="251" customFormat="1" ht="81" hidden="1" outlineLevel="2">
      <c r="A71" s="250"/>
      <c r="B71" s="245" t="s">
        <v>929</v>
      </c>
      <c r="C71" s="253" t="s">
        <v>346</v>
      </c>
      <c r="D71" s="253">
        <v>0</v>
      </c>
      <c r="E71" s="253">
        <v>10</v>
      </c>
      <c r="F71" s="253">
        <v>20</v>
      </c>
      <c r="G71" s="253">
        <v>20</v>
      </c>
      <c r="H71" s="249">
        <f>G71/E71</f>
        <v>2</v>
      </c>
      <c r="I71" s="244" t="s">
        <v>1004</v>
      </c>
    </row>
    <row r="72" spans="1:9" s="251" customFormat="1" ht="40.5" hidden="1" outlineLevel="2">
      <c r="A72" s="250"/>
      <c r="B72" s="245" t="s">
        <v>928</v>
      </c>
      <c r="C72" s="244" t="s">
        <v>346</v>
      </c>
      <c r="D72" s="244">
        <v>0</v>
      </c>
      <c r="E72" s="244">
        <v>10</v>
      </c>
      <c r="F72" s="244">
        <v>10</v>
      </c>
      <c r="G72" s="244">
        <v>10</v>
      </c>
      <c r="H72" s="249">
        <f>G72/E72</f>
        <v>1</v>
      </c>
      <c r="I72" s="244" t="s">
        <v>1004</v>
      </c>
    </row>
    <row r="73" spans="1:9" s="251" customFormat="1" hidden="1" outlineLevel="2">
      <c r="A73" s="250"/>
      <c r="B73" s="331" t="s">
        <v>476</v>
      </c>
      <c r="C73" s="332"/>
      <c r="D73" s="332"/>
      <c r="E73" s="332"/>
      <c r="F73" s="332"/>
      <c r="G73" s="332"/>
      <c r="H73" s="332"/>
      <c r="I73" s="333"/>
    </row>
    <row r="74" spans="1:9" s="251" customFormat="1" ht="27" hidden="1" outlineLevel="2">
      <c r="A74" s="250"/>
      <c r="B74" s="245" t="s">
        <v>930</v>
      </c>
      <c r="C74" s="244" t="s">
        <v>346</v>
      </c>
      <c r="D74" s="244">
        <v>5</v>
      </c>
      <c r="E74" s="244">
        <v>8</v>
      </c>
      <c r="F74" s="244">
        <v>5</v>
      </c>
      <c r="G74" s="244">
        <v>5</v>
      </c>
      <c r="H74" s="249">
        <f>G74/E74</f>
        <v>0.625</v>
      </c>
      <c r="I74" s="248"/>
    </row>
    <row r="75" spans="1:9" ht="15" customHeight="1" collapsed="1">
      <c r="A75" s="239" t="s">
        <v>434</v>
      </c>
      <c r="B75" s="334" t="s">
        <v>931</v>
      </c>
      <c r="C75" s="335"/>
      <c r="D75" s="335"/>
      <c r="E75" s="335"/>
      <c r="F75" s="335"/>
      <c r="G75" s="335"/>
      <c r="H75" s="335"/>
      <c r="I75" s="336"/>
    </row>
    <row r="76" spans="1:9" s="252" customFormat="1" ht="15" hidden="1" customHeight="1" outlineLevel="1" collapsed="1">
      <c r="A76" s="250"/>
      <c r="B76" s="337" t="s">
        <v>54</v>
      </c>
      <c r="C76" s="338"/>
      <c r="D76" s="338"/>
      <c r="E76" s="338"/>
      <c r="F76" s="338"/>
      <c r="G76" s="338"/>
      <c r="H76" s="338"/>
      <c r="I76" s="339"/>
    </row>
    <row r="77" spans="1:9" s="252" customFormat="1" hidden="1" outlineLevel="2">
      <c r="A77" s="250"/>
      <c r="B77" s="331" t="s">
        <v>471</v>
      </c>
      <c r="C77" s="332"/>
      <c r="D77" s="332"/>
      <c r="E77" s="332"/>
      <c r="F77" s="332"/>
      <c r="G77" s="332"/>
      <c r="H77" s="332"/>
      <c r="I77" s="333"/>
    </row>
    <row r="78" spans="1:9" s="252" customFormat="1" ht="40.5" hidden="1" customHeight="1" outlineLevel="2">
      <c r="A78" s="250"/>
      <c r="B78" s="272" t="s">
        <v>812</v>
      </c>
      <c r="C78" s="277" t="s">
        <v>475</v>
      </c>
      <c r="D78" s="253">
        <v>6455</v>
      </c>
      <c r="E78" s="253">
        <v>4380</v>
      </c>
      <c r="F78" s="253">
        <v>5590</v>
      </c>
      <c r="G78" s="253">
        <v>155</v>
      </c>
      <c r="H78" s="254">
        <f t="shared" ref="H78:H79" si="5">G78/E78</f>
        <v>3.5388127853881277E-2</v>
      </c>
      <c r="I78" s="277" t="s">
        <v>813</v>
      </c>
    </row>
    <row r="79" spans="1:9" s="252" customFormat="1" ht="40.5" hidden="1" outlineLevel="2">
      <c r="A79" s="250"/>
      <c r="B79" s="272" t="s">
        <v>932</v>
      </c>
      <c r="C79" s="277" t="s">
        <v>457</v>
      </c>
      <c r="D79" s="253">
        <v>36</v>
      </c>
      <c r="E79" s="253">
        <v>36</v>
      </c>
      <c r="F79" s="253">
        <v>53</v>
      </c>
      <c r="G79" s="253">
        <v>7</v>
      </c>
      <c r="H79" s="254">
        <f t="shared" si="5"/>
        <v>0.19444444444444445</v>
      </c>
      <c r="I79" s="277" t="s">
        <v>813</v>
      </c>
    </row>
    <row r="80" spans="1:9" s="252" customFormat="1" hidden="1" outlineLevel="2">
      <c r="A80" s="250"/>
      <c r="B80" s="331" t="s">
        <v>476</v>
      </c>
      <c r="C80" s="332"/>
      <c r="D80" s="332"/>
      <c r="E80" s="332"/>
      <c r="F80" s="332"/>
      <c r="G80" s="332"/>
      <c r="H80" s="332"/>
      <c r="I80" s="333"/>
    </row>
    <row r="81" spans="1:9" s="252" customFormat="1" ht="40.5" hidden="1" outlineLevel="2">
      <c r="A81" s="250"/>
      <c r="B81" s="272" t="s">
        <v>815</v>
      </c>
      <c r="C81" s="277" t="s">
        <v>475</v>
      </c>
      <c r="D81" s="253">
        <v>6455</v>
      </c>
      <c r="E81" s="253">
        <v>4380</v>
      </c>
      <c r="F81" s="253">
        <v>5590</v>
      </c>
      <c r="G81" s="253">
        <v>155</v>
      </c>
      <c r="H81" s="254">
        <f>G81/E81</f>
        <v>3.5388127853881277E-2</v>
      </c>
      <c r="I81" s="277" t="s">
        <v>813</v>
      </c>
    </row>
    <row r="82" spans="1:9" s="252" customFormat="1" ht="40.5" hidden="1" outlineLevel="2">
      <c r="A82" s="250"/>
      <c r="B82" s="272" t="s">
        <v>816</v>
      </c>
      <c r="C82" s="277" t="s">
        <v>475</v>
      </c>
      <c r="D82" s="253">
        <v>2690</v>
      </c>
      <c r="E82" s="253">
        <v>1563</v>
      </c>
      <c r="F82" s="253">
        <v>3822</v>
      </c>
      <c r="G82" s="253">
        <v>163</v>
      </c>
      <c r="H82" s="254">
        <f>G82/E82</f>
        <v>0.10428662827895073</v>
      </c>
      <c r="I82" s="277" t="s">
        <v>813</v>
      </c>
    </row>
    <row r="83" spans="1:9" s="252" customFormat="1" ht="15" hidden="1" customHeight="1" outlineLevel="1" collapsed="1">
      <c r="A83" s="250"/>
      <c r="B83" s="337" t="s">
        <v>738</v>
      </c>
      <c r="C83" s="338"/>
      <c r="D83" s="338"/>
      <c r="E83" s="338"/>
      <c r="F83" s="338"/>
      <c r="G83" s="338"/>
      <c r="H83" s="338"/>
      <c r="I83" s="339"/>
    </row>
    <row r="84" spans="1:9" s="252" customFormat="1" hidden="1" outlineLevel="2">
      <c r="A84" s="250"/>
      <c r="B84" s="331" t="s">
        <v>471</v>
      </c>
      <c r="C84" s="332"/>
      <c r="D84" s="332"/>
      <c r="E84" s="332"/>
      <c r="F84" s="332"/>
      <c r="G84" s="332"/>
      <c r="H84" s="332"/>
      <c r="I84" s="333"/>
    </row>
    <row r="85" spans="1:9" s="252" customFormat="1" ht="40.5" hidden="1" customHeight="1" outlineLevel="2">
      <c r="A85" s="250"/>
      <c r="B85" s="272" t="s">
        <v>817</v>
      </c>
      <c r="C85" s="277" t="s">
        <v>457</v>
      </c>
      <c r="D85" s="253">
        <v>32</v>
      </c>
      <c r="E85" s="253">
        <v>32</v>
      </c>
      <c r="F85" s="253">
        <v>32</v>
      </c>
      <c r="G85" s="253">
        <v>32</v>
      </c>
      <c r="H85" s="254">
        <f t="shared" ref="H85:H86" si="6">G85/E85</f>
        <v>1</v>
      </c>
      <c r="I85" s="277" t="s">
        <v>813</v>
      </c>
    </row>
    <row r="86" spans="1:9" s="252" customFormat="1" ht="40.5" hidden="1" outlineLevel="2">
      <c r="A86" s="250"/>
      <c r="B86" s="272" t="s">
        <v>818</v>
      </c>
      <c r="C86" s="277" t="s">
        <v>457</v>
      </c>
      <c r="D86" s="253">
        <v>105</v>
      </c>
      <c r="E86" s="253">
        <v>48</v>
      </c>
      <c r="F86" s="253">
        <v>176</v>
      </c>
      <c r="G86" s="253">
        <v>27</v>
      </c>
      <c r="H86" s="254">
        <f t="shared" si="6"/>
        <v>0.5625</v>
      </c>
      <c r="I86" s="277" t="s">
        <v>813</v>
      </c>
    </row>
    <row r="87" spans="1:9" s="252" customFormat="1" hidden="1" outlineLevel="2">
      <c r="A87" s="250"/>
      <c r="B87" s="331" t="s">
        <v>476</v>
      </c>
      <c r="C87" s="332"/>
      <c r="D87" s="332"/>
      <c r="E87" s="332"/>
      <c r="F87" s="332"/>
      <c r="G87" s="332"/>
      <c r="H87" s="332"/>
      <c r="I87" s="333"/>
    </row>
    <row r="88" spans="1:9" s="252" customFormat="1" ht="40.5" hidden="1" outlineLevel="2">
      <c r="A88" s="250"/>
      <c r="B88" s="272" t="s">
        <v>814</v>
      </c>
      <c r="C88" s="277" t="s">
        <v>457</v>
      </c>
      <c r="D88" s="253">
        <v>32</v>
      </c>
      <c r="E88" s="253">
        <v>32</v>
      </c>
      <c r="F88" s="253">
        <v>32</v>
      </c>
      <c r="G88" s="253">
        <v>32</v>
      </c>
      <c r="H88" s="254">
        <f>G88/E88</f>
        <v>1</v>
      </c>
      <c r="I88" s="277" t="s">
        <v>813</v>
      </c>
    </row>
    <row r="89" spans="1:9" s="252" customFormat="1" ht="54" hidden="1" outlineLevel="2">
      <c r="A89" s="250"/>
      <c r="B89" s="272" t="s">
        <v>819</v>
      </c>
      <c r="C89" s="277" t="s">
        <v>475</v>
      </c>
      <c r="D89" s="253">
        <v>8815</v>
      </c>
      <c r="E89" s="253">
        <v>3420</v>
      </c>
      <c r="F89" s="253">
        <v>6551</v>
      </c>
      <c r="G89" s="253">
        <v>937</v>
      </c>
      <c r="H89" s="254">
        <f>G89/E89</f>
        <v>0.27397660818713448</v>
      </c>
      <c r="I89" s="277" t="s">
        <v>813</v>
      </c>
    </row>
    <row r="90" spans="1:9" ht="15" customHeight="1" collapsed="1">
      <c r="A90" s="239" t="s">
        <v>435</v>
      </c>
      <c r="B90" s="334" t="s">
        <v>59</v>
      </c>
      <c r="C90" s="335"/>
      <c r="D90" s="335"/>
      <c r="E90" s="335"/>
      <c r="F90" s="335"/>
      <c r="G90" s="335"/>
      <c r="H90" s="335"/>
      <c r="I90" s="336"/>
    </row>
    <row r="91" spans="1:9" s="252" customFormat="1" ht="15" hidden="1" customHeight="1" outlineLevel="2">
      <c r="A91" s="250"/>
      <c r="B91" s="331" t="s">
        <v>471</v>
      </c>
      <c r="C91" s="332"/>
      <c r="D91" s="332"/>
      <c r="E91" s="332"/>
      <c r="F91" s="332"/>
      <c r="G91" s="332"/>
      <c r="H91" s="332"/>
      <c r="I91" s="333"/>
    </row>
    <row r="92" spans="1:9" s="252" customFormat="1" ht="40.5" hidden="1" customHeight="1" outlineLevel="2">
      <c r="A92" s="250"/>
      <c r="B92" s="272" t="s">
        <v>820</v>
      </c>
      <c r="C92" s="277" t="s">
        <v>475</v>
      </c>
      <c r="D92" s="273">
        <v>257</v>
      </c>
      <c r="E92" s="273">
        <v>272</v>
      </c>
      <c r="F92" s="273">
        <v>296</v>
      </c>
      <c r="G92" s="253">
        <v>29</v>
      </c>
      <c r="H92" s="249">
        <f t="shared" ref="H92" si="7">G92/E92</f>
        <v>0.10661764705882353</v>
      </c>
      <c r="I92" s="277" t="s">
        <v>813</v>
      </c>
    </row>
    <row r="93" spans="1:9" s="252" customFormat="1" hidden="1" outlineLevel="2">
      <c r="A93" s="250"/>
      <c r="B93" s="331" t="s">
        <v>459</v>
      </c>
      <c r="C93" s="332"/>
      <c r="D93" s="332"/>
      <c r="E93" s="332"/>
      <c r="F93" s="332"/>
      <c r="G93" s="332"/>
      <c r="H93" s="332"/>
      <c r="I93" s="333"/>
    </row>
    <row r="94" spans="1:9" s="252" customFormat="1" ht="54" hidden="1" outlineLevel="2">
      <c r="A94" s="250"/>
      <c r="B94" s="272" t="s">
        <v>821</v>
      </c>
      <c r="C94" s="266" t="s">
        <v>346</v>
      </c>
      <c r="D94" s="253">
        <v>25.7</v>
      </c>
      <c r="E94" s="253">
        <v>27.2</v>
      </c>
      <c r="F94" s="253">
        <v>26.8</v>
      </c>
      <c r="G94" s="253">
        <v>0.1</v>
      </c>
      <c r="H94" s="249">
        <f>G94/E94</f>
        <v>3.6764705882352945E-3</v>
      </c>
      <c r="I94" s="266" t="s">
        <v>813</v>
      </c>
    </row>
    <row r="95" spans="1:9" ht="15" customHeight="1" collapsed="1">
      <c r="A95" s="239" t="s">
        <v>436</v>
      </c>
      <c r="B95" s="334" t="s">
        <v>82</v>
      </c>
      <c r="C95" s="335"/>
      <c r="D95" s="335"/>
      <c r="E95" s="335"/>
      <c r="F95" s="335"/>
      <c r="G95" s="335"/>
      <c r="H95" s="335"/>
      <c r="I95" s="336"/>
    </row>
    <row r="96" spans="1:9" s="252" customFormat="1" ht="15" hidden="1" customHeight="1" outlineLevel="1" collapsed="1">
      <c r="A96" s="250"/>
      <c r="B96" s="337" t="s">
        <v>734</v>
      </c>
      <c r="C96" s="338"/>
      <c r="D96" s="338"/>
      <c r="E96" s="338"/>
      <c r="F96" s="338"/>
      <c r="G96" s="338"/>
      <c r="H96" s="338"/>
      <c r="I96" s="339"/>
    </row>
    <row r="97" spans="1:9" s="252" customFormat="1" hidden="1" outlineLevel="2">
      <c r="A97" s="250"/>
      <c r="B97" s="331" t="s">
        <v>471</v>
      </c>
      <c r="C97" s="332"/>
      <c r="D97" s="332"/>
      <c r="E97" s="332"/>
      <c r="F97" s="332"/>
      <c r="G97" s="332"/>
      <c r="H97" s="332"/>
      <c r="I97" s="333"/>
    </row>
    <row r="98" spans="1:9" s="252" customFormat="1" hidden="1" outlineLevel="2">
      <c r="A98" s="250"/>
      <c r="B98" s="272" t="s">
        <v>721</v>
      </c>
      <c r="C98" s="266" t="s">
        <v>722</v>
      </c>
      <c r="D98" s="253">
        <v>5.0999999999999996</v>
      </c>
      <c r="E98" s="253">
        <v>5.5</v>
      </c>
      <c r="F98" s="253">
        <v>5.4</v>
      </c>
      <c r="G98" s="253">
        <v>5.4</v>
      </c>
      <c r="H98" s="254">
        <f t="shared" ref="H98:H103" si="8">G98/E98</f>
        <v>0.98181818181818192</v>
      </c>
      <c r="I98" s="253"/>
    </row>
    <row r="99" spans="1:9" s="252" customFormat="1" ht="27" hidden="1" outlineLevel="2">
      <c r="A99" s="250"/>
      <c r="B99" s="272" t="s">
        <v>723</v>
      </c>
      <c r="C99" s="266" t="s">
        <v>346</v>
      </c>
      <c r="D99" s="253">
        <v>1.9E-2</v>
      </c>
      <c r="E99" s="253">
        <v>0.15</v>
      </c>
      <c r="F99" s="253">
        <v>0.13</v>
      </c>
      <c r="G99" s="253">
        <v>0.13</v>
      </c>
      <c r="H99" s="254">
        <f t="shared" si="8"/>
        <v>0.8666666666666667</v>
      </c>
      <c r="I99" s="253"/>
    </row>
    <row r="100" spans="1:9" s="252" customFormat="1" ht="27" hidden="1" outlineLevel="2">
      <c r="A100" s="250"/>
      <c r="B100" s="272" t="s">
        <v>724</v>
      </c>
      <c r="C100" s="266" t="s">
        <v>733</v>
      </c>
      <c r="D100" s="253">
        <v>113.1</v>
      </c>
      <c r="E100" s="253">
        <v>114.8</v>
      </c>
      <c r="F100" s="253">
        <v>143.9</v>
      </c>
      <c r="G100" s="253">
        <v>30.111000000000001</v>
      </c>
      <c r="H100" s="254">
        <f t="shared" si="8"/>
        <v>0.26229094076655052</v>
      </c>
      <c r="I100" s="253"/>
    </row>
    <row r="101" spans="1:9" s="252" customFormat="1" ht="27" hidden="1" outlineLevel="2">
      <c r="A101" s="250"/>
      <c r="B101" s="272" t="s">
        <v>725</v>
      </c>
      <c r="C101" s="266" t="s">
        <v>733</v>
      </c>
      <c r="D101" s="253">
        <v>13.3</v>
      </c>
      <c r="E101" s="253">
        <v>13.4</v>
      </c>
      <c r="F101" s="253">
        <v>21.6</v>
      </c>
      <c r="G101" s="253">
        <v>8.1790000000000003</v>
      </c>
      <c r="H101" s="254">
        <f t="shared" si="8"/>
        <v>0.61037313432835816</v>
      </c>
      <c r="I101" s="253"/>
    </row>
    <row r="102" spans="1:9" s="252" customFormat="1" hidden="1" outlineLevel="2">
      <c r="A102" s="250"/>
      <c r="B102" s="272" t="s">
        <v>726</v>
      </c>
      <c r="C102" s="266" t="s">
        <v>613</v>
      </c>
      <c r="D102" s="273">
        <v>319520</v>
      </c>
      <c r="E102" s="273">
        <v>321000</v>
      </c>
      <c r="F102" s="273">
        <v>413053</v>
      </c>
      <c r="G102" s="273">
        <v>93053</v>
      </c>
      <c r="H102" s="254">
        <f t="shared" si="8"/>
        <v>0.28988473520249219</v>
      </c>
      <c r="I102" s="253"/>
    </row>
    <row r="103" spans="1:9" s="252" customFormat="1" ht="40.5" hidden="1" outlineLevel="2">
      <c r="A103" s="250"/>
      <c r="B103" s="272" t="s">
        <v>727</v>
      </c>
      <c r="C103" s="266" t="s">
        <v>346</v>
      </c>
      <c r="D103" s="253">
        <v>53.7</v>
      </c>
      <c r="E103" s="253">
        <v>63.4</v>
      </c>
      <c r="F103" s="253">
        <v>59.8</v>
      </c>
      <c r="G103" s="253">
        <v>59.8</v>
      </c>
      <c r="H103" s="254">
        <f t="shared" si="8"/>
        <v>0.94321766561514198</v>
      </c>
      <c r="I103" s="253"/>
    </row>
    <row r="104" spans="1:9" s="252" customFormat="1" ht="40.5" hidden="1" outlineLevel="2">
      <c r="A104" s="250"/>
      <c r="B104" s="272" t="s">
        <v>728</v>
      </c>
      <c r="C104" s="266" t="s">
        <v>346</v>
      </c>
      <c r="D104" s="244">
        <v>28.5</v>
      </c>
      <c r="E104" s="244">
        <v>55.6</v>
      </c>
      <c r="F104" s="244">
        <v>49.4</v>
      </c>
      <c r="G104" s="244">
        <v>49.4</v>
      </c>
      <c r="H104" s="254">
        <f>G104/E104</f>
        <v>0.88848920863309344</v>
      </c>
      <c r="I104" s="248"/>
    </row>
    <row r="105" spans="1:9" s="252" customFormat="1" ht="27" hidden="1" outlineLevel="2">
      <c r="A105" s="250"/>
      <c r="B105" s="272" t="s">
        <v>729</v>
      </c>
      <c r="C105" s="266" t="s">
        <v>730</v>
      </c>
      <c r="D105" s="244">
        <v>2</v>
      </c>
      <c r="E105" s="244">
        <v>2</v>
      </c>
      <c r="F105" s="244">
        <v>3</v>
      </c>
      <c r="G105" s="244">
        <v>1</v>
      </c>
      <c r="H105" s="254">
        <f t="shared" ref="H105:H107" si="9">G105/E105</f>
        <v>0.5</v>
      </c>
      <c r="I105" s="248"/>
    </row>
    <row r="106" spans="1:9" s="252" customFormat="1" hidden="1" outlineLevel="2">
      <c r="A106" s="250"/>
      <c r="B106" s="272" t="s">
        <v>731</v>
      </c>
      <c r="C106" s="266" t="s">
        <v>730</v>
      </c>
      <c r="D106" s="244">
        <v>30</v>
      </c>
      <c r="E106" s="244">
        <v>30</v>
      </c>
      <c r="F106" s="244">
        <v>40</v>
      </c>
      <c r="G106" s="244">
        <v>10</v>
      </c>
      <c r="H106" s="249">
        <f t="shared" si="9"/>
        <v>0.33333333333333331</v>
      </c>
      <c r="I106" s="248"/>
    </row>
    <row r="107" spans="1:9" s="252" customFormat="1" ht="42" hidden="1" customHeight="1" outlineLevel="2">
      <c r="A107" s="250"/>
      <c r="B107" s="272" t="s">
        <v>732</v>
      </c>
      <c r="C107" s="266" t="s">
        <v>733</v>
      </c>
      <c r="D107" s="244">
        <v>0.66</v>
      </c>
      <c r="E107" s="244">
        <v>0.66</v>
      </c>
      <c r="F107" s="244">
        <v>0.66</v>
      </c>
      <c r="G107" s="244">
        <v>0.14000000000000001</v>
      </c>
      <c r="H107" s="254">
        <f t="shared" si="9"/>
        <v>0.21212121212121213</v>
      </c>
      <c r="I107" s="248"/>
    </row>
    <row r="108" spans="1:9" s="252" customFormat="1" hidden="1" outlineLevel="2">
      <c r="A108" s="250"/>
      <c r="B108" s="331" t="s">
        <v>459</v>
      </c>
      <c r="C108" s="332"/>
      <c r="D108" s="332"/>
      <c r="E108" s="332"/>
      <c r="F108" s="332"/>
      <c r="G108" s="332"/>
      <c r="H108" s="332"/>
      <c r="I108" s="333"/>
    </row>
    <row r="109" spans="1:9" s="252" customFormat="1" ht="27" hidden="1" outlineLevel="2">
      <c r="A109" s="250"/>
      <c r="B109" s="272" t="s">
        <v>735</v>
      </c>
      <c r="C109" s="266" t="s">
        <v>346</v>
      </c>
      <c r="D109" s="244">
        <v>77.900000000000006</v>
      </c>
      <c r="E109" s="244">
        <v>100</v>
      </c>
      <c r="F109" s="244">
        <v>98.7</v>
      </c>
      <c r="G109" s="244">
        <v>98.7</v>
      </c>
      <c r="H109" s="254">
        <f>G109/E109</f>
        <v>0.98699999999999999</v>
      </c>
      <c r="I109" s="248"/>
    </row>
    <row r="110" spans="1:9" s="252" customFormat="1" ht="32.25" hidden="1" customHeight="1" outlineLevel="2">
      <c r="A110" s="250"/>
      <c r="B110" s="272" t="s">
        <v>736</v>
      </c>
      <c r="C110" s="266" t="s">
        <v>737</v>
      </c>
      <c r="D110" s="244">
        <v>0.5</v>
      </c>
      <c r="E110" s="244">
        <v>0.66</v>
      </c>
      <c r="F110" s="244">
        <v>0.66</v>
      </c>
      <c r="G110" s="244">
        <v>0.25</v>
      </c>
      <c r="H110" s="254">
        <f>G110/E110</f>
        <v>0.37878787878787878</v>
      </c>
      <c r="I110" s="248"/>
    </row>
    <row r="111" spans="1:9" s="252" customFormat="1" ht="15" hidden="1" customHeight="1" outlineLevel="1" collapsed="1">
      <c r="A111" s="250"/>
      <c r="B111" s="337" t="s">
        <v>738</v>
      </c>
      <c r="C111" s="338"/>
      <c r="D111" s="338"/>
      <c r="E111" s="338"/>
      <c r="F111" s="338"/>
      <c r="G111" s="338"/>
      <c r="H111" s="338"/>
      <c r="I111" s="339"/>
    </row>
    <row r="112" spans="1:9" s="252" customFormat="1" hidden="1" outlineLevel="2">
      <c r="A112" s="250"/>
      <c r="B112" s="331" t="s">
        <v>471</v>
      </c>
      <c r="C112" s="332"/>
      <c r="D112" s="332"/>
      <c r="E112" s="332"/>
      <c r="F112" s="332"/>
      <c r="G112" s="332"/>
      <c r="H112" s="332"/>
      <c r="I112" s="333"/>
    </row>
    <row r="113" spans="1:9" s="252" customFormat="1" ht="40.5" hidden="1" customHeight="1" outlineLevel="2">
      <c r="A113" s="250"/>
      <c r="B113" s="272" t="s">
        <v>739</v>
      </c>
      <c r="C113" s="266" t="s">
        <v>346</v>
      </c>
      <c r="D113" s="244">
        <v>7.3</v>
      </c>
      <c r="E113" s="244">
        <v>7.6</v>
      </c>
      <c r="F113" s="244">
        <v>7.4</v>
      </c>
      <c r="G113" s="244">
        <v>7.4</v>
      </c>
      <c r="H113" s="254">
        <f t="shared" ref="H113:H116" si="10">G113/E113</f>
        <v>0.97368421052631593</v>
      </c>
      <c r="I113" s="253"/>
    </row>
    <row r="114" spans="1:9" s="252" customFormat="1" ht="27" hidden="1" outlineLevel="2">
      <c r="A114" s="250"/>
      <c r="B114" s="272" t="s">
        <v>740</v>
      </c>
      <c r="C114" s="266" t="s">
        <v>730</v>
      </c>
      <c r="D114" s="244">
        <v>445</v>
      </c>
      <c r="E114" s="244">
        <v>445</v>
      </c>
      <c r="F114" s="244">
        <v>445</v>
      </c>
      <c r="G114" s="244">
        <v>445</v>
      </c>
      <c r="H114" s="254">
        <f t="shared" si="10"/>
        <v>1</v>
      </c>
      <c r="I114" s="253"/>
    </row>
    <row r="115" spans="1:9" s="252" customFormat="1" ht="40.5" hidden="1" outlineLevel="2">
      <c r="A115" s="250"/>
      <c r="B115" s="272" t="s">
        <v>741</v>
      </c>
      <c r="C115" s="266" t="s">
        <v>730</v>
      </c>
      <c r="D115" s="244">
        <v>151</v>
      </c>
      <c r="E115" s="244">
        <v>151</v>
      </c>
      <c r="F115" s="244">
        <v>191</v>
      </c>
      <c r="G115" s="244">
        <v>40</v>
      </c>
      <c r="H115" s="254">
        <f t="shared" si="10"/>
        <v>0.26490066225165565</v>
      </c>
      <c r="I115" s="253"/>
    </row>
    <row r="116" spans="1:9" s="252" customFormat="1" ht="40.5" hidden="1" outlineLevel="2">
      <c r="A116" s="250"/>
      <c r="B116" s="272" t="s">
        <v>742</v>
      </c>
      <c r="C116" s="266" t="s">
        <v>730</v>
      </c>
      <c r="D116" s="244">
        <v>82</v>
      </c>
      <c r="E116" s="244">
        <v>86</v>
      </c>
      <c r="F116" s="244">
        <v>104</v>
      </c>
      <c r="G116" s="244">
        <v>20</v>
      </c>
      <c r="H116" s="254">
        <f t="shared" si="10"/>
        <v>0.23255813953488372</v>
      </c>
      <c r="I116" s="253"/>
    </row>
    <row r="117" spans="1:9" s="252" customFormat="1" ht="40.5" hidden="1" outlineLevel="2">
      <c r="A117" s="250"/>
      <c r="B117" s="272" t="s">
        <v>743</v>
      </c>
      <c r="C117" s="266" t="s">
        <v>346</v>
      </c>
      <c r="D117" s="244">
        <v>495.8</v>
      </c>
      <c r="E117" s="244">
        <v>566.5</v>
      </c>
      <c r="F117" s="244">
        <v>529.9</v>
      </c>
      <c r="G117" s="244">
        <v>123.5</v>
      </c>
      <c r="H117" s="254">
        <f>G117/E117</f>
        <v>0.21800529567519858</v>
      </c>
      <c r="I117" s="248"/>
    </row>
    <row r="118" spans="1:9" s="252" customFormat="1" hidden="1" outlineLevel="2">
      <c r="A118" s="250"/>
      <c r="B118" s="331" t="s">
        <v>476</v>
      </c>
      <c r="C118" s="332"/>
      <c r="D118" s="332"/>
      <c r="E118" s="332"/>
      <c r="F118" s="332"/>
      <c r="G118" s="332"/>
      <c r="H118" s="332"/>
      <c r="I118" s="333"/>
    </row>
    <row r="119" spans="1:9" s="252" customFormat="1" ht="27" hidden="1" outlineLevel="2">
      <c r="A119" s="250"/>
      <c r="B119" s="272" t="s">
        <v>744</v>
      </c>
      <c r="C119" s="265" t="s">
        <v>346</v>
      </c>
      <c r="D119" s="244">
        <v>17</v>
      </c>
      <c r="E119" s="244">
        <v>17.2</v>
      </c>
      <c r="F119" s="244">
        <v>16.399999999999999</v>
      </c>
      <c r="G119" s="244">
        <v>16.399999999999999</v>
      </c>
      <c r="H119" s="254">
        <f>G119/E119</f>
        <v>0.95348837209302317</v>
      </c>
      <c r="I119" s="248"/>
    </row>
    <row r="120" spans="1:9" s="252" customFormat="1" ht="40.5" hidden="1" outlineLevel="2">
      <c r="A120" s="250"/>
      <c r="B120" s="272" t="s">
        <v>745</v>
      </c>
      <c r="C120" s="265" t="s">
        <v>733</v>
      </c>
      <c r="D120" s="273">
        <v>38300</v>
      </c>
      <c r="E120" s="273">
        <v>38900</v>
      </c>
      <c r="F120" s="273">
        <v>47900</v>
      </c>
      <c r="G120" s="273">
        <v>9300</v>
      </c>
      <c r="H120" s="254">
        <f>G120/E120</f>
        <v>0.23907455012853471</v>
      </c>
      <c r="I120" s="248"/>
    </row>
    <row r="121" spans="1:9" s="252" customFormat="1" hidden="1" outlineLevel="1" collapsed="1">
      <c r="A121" s="250"/>
      <c r="B121" s="337" t="s">
        <v>746</v>
      </c>
      <c r="C121" s="338"/>
      <c r="D121" s="338"/>
      <c r="E121" s="338"/>
      <c r="F121" s="338"/>
      <c r="G121" s="338"/>
      <c r="H121" s="338"/>
      <c r="I121" s="339"/>
    </row>
    <row r="122" spans="1:9" s="252" customFormat="1" hidden="1" outlineLevel="2">
      <c r="A122" s="250"/>
      <c r="B122" s="331" t="s">
        <v>471</v>
      </c>
      <c r="C122" s="332"/>
      <c r="D122" s="332"/>
      <c r="E122" s="332"/>
      <c r="F122" s="332"/>
      <c r="G122" s="332"/>
      <c r="H122" s="332"/>
      <c r="I122" s="333"/>
    </row>
    <row r="123" spans="1:9" s="252" customFormat="1" ht="27" hidden="1" outlineLevel="2">
      <c r="A123" s="250"/>
      <c r="B123" s="272" t="s">
        <v>747</v>
      </c>
      <c r="C123" s="265" t="s">
        <v>748</v>
      </c>
      <c r="D123" s="273">
        <v>1381224</v>
      </c>
      <c r="E123" s="273">
        <v>1381224</v>
      </c>
      <c r="F123" s="273">
        <v>1381224</v>
      </c>
      <c r="G123" s="273">
        <v>318136</v>
      </c>
      <c r="H123" s="254">
        <f>G123/E123</f>
        <v>0.23032904148783978</v>
      </c>
      <c r="I123" s="248"/>
    </row>
    <row r="124" spans="1:9" s="252" customFormat="1" hidden="1" outlineLevel="2">
      <c r="A124" s="250"/>
      <c r="B124" s="331" t="s">
        <v>476</v>
      </c>
      <c r="C124" s="332"/>
      <c r="D124" s="332"/>
      <c r="E124" s="332"/>
      <c r="F124" s="332"/>
      <c r="G124" s="332"/>
      <c r="H124" s="332"/>
      <c r="I124" s="253"/>
    </row>
    <row r="125" spans="1:9" s="252" customFormat="1" hidden="1" outlineLevel="2">
      <c r="A125" s="250"/>
      <c r="B125" s="272" t="s">
        <v>749</v>
      </c>
      <c r="C125" s="265" t="s">
        <v>613</v>
      </c>
      <c r="D125" s="244">
        <v>52</v>
      </c>
      <c r="E125" s="244">
        <v>52</v>
      </c>
      <c r="F125" s="244">
        <v>65</v>
      </c>
      <c r="G125" s="244">
        <v>13</v>
      </c>
      <c r="H125" s="254">
        <f t="shared" ref="H125:H126" si="11">G125/E125</f>
        <v>0.25</v>
      </c>
      <c r="I125" s="248"/>
    </row>
    <row r="126" spans="1:9" s="252" customFormat="1" ht="27" hidden="1" outlineLevel="2">
      <c r="A126" s="250"/>
      <c r="B126" s="272" t="s">
        <v>750</v>
      </c>
      <c r="C126" s="265" t="s">
        <v>613</v>
      </c>
      <c r="D126" s="244">
        <v>52</v>
      </c>
      <c r="E126" s="244">
        <v>52</v>
      </c>
      <c r="F126" s="244">
        <v>65</v>
      </c>
      <c r="G126" s="244">
        <v>13</v>
      </c>
      <c r="H126" s="254">
        <f t="shared" si="11"/>
        <v>0.25</v>
      </c>
      <c r="I126" s="248"/>
    </row>
    <row r="127" spans="1:9" s="252" customFormat="1" hidden="1" outlineLevel="2">
      <c r="A127" s="250"/>
      <c r="B127" s="272" t="s">
        <v>751</v>
      </c>
      <c r="C127" s="265" t="s">
        <v>752</v>
      </c>
      <c r="D127" s="273">
        <v>13660</v>
      </c>
      <c r="E127" s="273">
        <v>13660</v>
      </c>
      <c r="F127" s="273">
        <v>16665</v>
      </c>
      <c r="G127" s="273">
        <v>3005</v>
      </c>
      <c r="H127" s="254">
        <f>G127/E127</f>
        <v>0.21998535871156663</v>
      </c>
      <c r="I127" s="248"/>
    </row>
    <row r="128" spans="1:9" s="252" customFormat="1" hidden="1" outlineLevel="1" collapsed="1">
      <c r="A128" s="250"/>
      <c r="B128" s="337" t="s">
        <v>753</v>
      </c>
      <c r="C128" s="338"/>
      <c r="D128" s="338"/>
      <c r="E128" s="338"/>
      <c r="F128" s="338"/>
      <c r="G128" s="338"/>
      <c r="H128" s="338"/>
      <c r="I128" s="339"/>
    </row>
    <row r="129" spans="1:9" s="251" customFormat="1" hidden="1" outlineLevel="2">
      <c r="A129" s="250"/>
      <c r="B129" s="331" t="s">
        <v>476</v>
      </c>
      <c r="C129" s="332"/>
      <c r="D129" s="332"/>
      <c r="E129" s="332"/>
      <c r="F129" s="332"/>
      <c r="G129" s="332"/>
      <c r="H129" s="332"/>
      <c r="I129" s="333"/>
    </row>
    <row r="130" spans="1:9" s="251" customFormat="1" ht="40.5" hidden="1" outlineLevel="2">
      <c r="A130" s="250"/>
      <c r="B130" s="245" t="s">
        <v>754</v>
      </c>
      <c r="C130" s="244" t="s">
        <v>346</v>
      </c>
      <c r="D130" s="244">
        <v>71</v>
      </c>
      <c r="E130" s="244">
        <v>78</v>
      </c>
      <c r="F130" s="244">
        <v>78</v>
      </c>
      <c r="G130" s="244">
        <v>78</v>
      </c>
      <c r="H130" s="249">
        <f>G130/E130</f>
        <v>1</v>
      </c>
      <c r="I130" s="248"/>
    </row>
    <row r="131" spans="1:9" s="251" customFormat="1" hidden="1" outlineLevel="1" collapsed="1">
      <c r="A131" s="250"/>
      <c r="B131" s="337" t="s">
        <v>755</v>
      </c>
      <c r="C131" s="338"/>
      <c r="D131" s="338"/>
      <c r="E131" s="338"/>
      <c r="F131" s="338"/>
      <c r="G131" s="338"/>
      <c r="H131" s="338"/>
      <c r="I131" s="339"/>
    </row>
    <row r="132" spans="1:9" s="251" customFormat="1" hidden="1" outlineLevel="2">
      <c r="A132" s="250"/>
      <c r="B132" s="331" t="s">
        <v>471</v>
      </c>
      <c r="C132" s="332"/>
      <c r="D132" s="332"/>
      <c r="E132" s="332"/>
      <c r="F132" s="332"/>
      <c r="G132" s="332"/>
      <c r="H132" s="332"/>
      <c r="I132" s="333"/>
    </row>
    <row r="133" spans="1:9" s="251" customFormat="1" ht="27" hidden="1" outlineLevel="2">
      <c r="A133" s="250"/>
      <c r="B133" s="245" t="s">
        <v>756</v>
      </c>
      <c r="C133" s="244" t="s">
        <v>757</v>
      </c>
      <c r="D133" s="244">
        <v>323</v>
      </c>
      <c r="E133" s="244">
        <v>326</v>
      </c>
      <c r="F133" s="244">
        <v>399</v>
      </c>
      <c r="G133" s="244">
        <v>75</v>
      </c>
      <c r="H133" s="249">
        <f>G133/E133</f>
        <v>0.23006134969325154</v>
      </c>
      <c r="I133" s="248"/>
    </row>
    <row r="134" spans="1:9" s="251" customFormat="1" hidden="1" outlineLevel="2">
      <c r="A134" s="250"/>
      <c r="B134" s="331" t="s">
        <v>476</v>
      </c>
      <c r="C134" s="332"/>
      <c r="D134" s="332"/>
      <c r="E134" s="332"/>
      <c r="F134" s="332"/>
      <c r="G134" s="332"/>
      <c r="H134" s="332"/>
      <c r="I134" s="333"/>
    </row>
    <row r="135" spans="1:9" s="251" customFormat="1" ht="27" hidden="1" outlineLevel="2">
      <c r="A135" s="250"/>
      <c r="B135" s="245" t="s">
        <v>758</v>
      </c>
      <c r="C135" s="244" t="s">
        <v>346</v>
      </c>
      <c r="D135" s="244">
        <v>32.799999999999997</v>
      </c>
      <c r="E135" s="244">
        <v>33.1</v>
      </c>
      <c r="F135" s="244">
        <v>32.9</v>
      </c>
      <c r="G135" s="244">
        <v>8.3000000000000007</v>
      </c>
      <c r="H135" s="249">
        <f>G135/E135</f>
        <v>0.25075528700906347</v>
      </c>
      <c r="I135" s="248"/>
    </row>
    <row r="136" spans="1:9" s="251" customFormat="1" hidden="1" outlineLevel="1" collapsed="1">
      <c r="A136" s="250"/>
      <c r="B136" s="337" t="s">
        <v>759</v>
      </c>
      <c r="C136" s="338"/>
      <c r="D136" s="338"/>
      <c r="E136" s="338"/>
      <c r="F136" s="338"/>
      <c r="G136" s="338"/>
      <c r="H136" s="338"/>
      <c r="I136" s="339"/>
    </row>
    <row r="137" spans="1:9" s="251" customFormat="1" hidden="1" outlineLevel="2">
      <c r="A137" s="250"/>
      <c r="B137" s="331" t="s">
        <v>471</v>
      </c>
      <c r="C137" s="332"/>
      <c r="D137" s="332"/>
      <c r="E137" s="332"/>
      <c r="F137" s="332"/>
      <c r="G137" s="332"/>
      <c r="H137" s="332"/>
      <c r="I137" s="333"/>
    </row>
    <row r="138" spans="1:9" s="251" customFormat="1" ht="27" hidden="1" outlineLevel="2">
      <c r="A138" s="250"/>
      <c r="B138" s="245" t="s">
        <v>760</v>
      </c>
      <c r="C138" s="244" t="s">
        <v>346</v>
      </c>
      <c r="D138" s="256">
        <v>100</v>
      </c>
      <c r="E138" s="256">
        <v>100</v>
      </c>
      <c r="F138" s="256">
        <v>100</v>
      </c>
      <c r="G138" s="256">
        <v>100</v>
      </c>
      <c r="H138" s="294">
        <f>G138/E138</f>
        <v>1</v>
      </c>
      <c r="I138" s="248"/>
    </row>
    <row r="139" spans="1:9" collapsed="1">
      <c r="A139" s="239" t="s">
        <v>437</v>
      </c>
      <c r="B139" s="334" t="s">
        <v>108</v>
      </c>
      <c r="C139" s="335"/>
      <c r="D139" s="335"/>
      <c r="E139" s="335"/>
      <c r="F139" s="335"/>
      <c r="G139" s="335"/>
      <c r="H139" s="335"/>
      <c r="I139" s="336"/>
    </row>
    <row r="140" spans="1:9" s="238" customFormat="1" hidden="1" outlineLevel="1" collapsed="1">
      <c r="A140" s="237"/>
      <c r="B140" s="337" t="s">
        <v>451</v>
      </c>
      <c r="C140" s="338"/>
      <c r="D140" s="338"/>
      <c r="E140" s="338"/>
      <c r="F140" s="338"/>
      <c r="G140" s="338"/>
      <c r="H140" s="338"/>
      <c r="I140" s="339"/>
    </row>
    <row r="141" spans="1:9" s="238" customFormat="1" hidden="1" outlineLevel="2">
      <c r="A141" s="240"/>
      <c r="B141" s="347" t="s">
        <v>452</v>
      </c>
      <c r="C141" s="348"/>
      <c r="D141" s="348"/>
      <c r="E141" s="348"/>
      <c r="F141" s="348"/>
      <c r="G141" s="348"/>
      <c r="H141" s="348"/>
      <c r="I141" s="346"/>
    </row>
    <row r="142" spans="1:9" s="238" customFormat="1" ht="40.5" hidden="1" outlineLevel="2">
      <c r="A142" s="237"/>
      <c r="B142" s="242" t="s">
        <v>453</v>
      </c>
      <c r="C142" s="245" t="s">
        <v>454</v>
      </c>
      <c r="D142" s="244">
        <v>235</v>
      </c>
      <c r="E142" s="244">
        <v>250</v>
      </c>
      <c r="F142" s="244">
        <v>235</v>
      </c>
      <c r="G142" s="244">
        <v>4</v>
      </c>
      <c r="H142" s="246">
        <f>G142/E142</f>
        <v>1.6E-2</v>
      </c>
      <c r="I142" s="248" t="s">
        <v>455</v>
      </c>
    </row>
    <row r="143" spans="1:9" s="238" customFormat="1" ht="40.5" hidden="1" outlineLevel="2">
      <c r="A143" s="241"/>
      <c r="B143" s="242" t="s">
        <v>456</v>
      </c>
      <c r="C143" s="244" t="s">
        <v>457</v>
      </c>
      <c r="D143" s="244">
        <v>385</v>
      </c>
      <c r="E143" s="244">
        <v>390</v>
      </c>
      <c r="F143" s="244">
        <v>385</v>
      </c>
      <c r="G143" s="244">
        <v>57</v>
      </c>
      <c r="H143" s="246">
        <f>G143/E143</f>
        <v>0.14615384615384616</v>
      </c>
      <c r="I143" s="248" t="s">
        <v>458</v>
      </c>
    </row>
    <row r="144" spans="1:9" s="238" customFormat="1" hidden="1" outlineLevel="2">
      <c r="A144" s="237"/>
      <c r="B144" s="347" t="s">
        <v>459</v>
      </c>
      <c r="C144" s="348"/>
      <c r="D144" s="348"/>
      <c r="E144" s="348"/>
      <c r="F144" s="348"/>
      <c r="G144" s="348"/>
      <c r="H144" s="348"/>
      <c r="I144" s="349"/>
    </row>
    <row r="145" spans="1:9" s="238" customFormat="1" ht="27" hidden="1" outlineLevel="2">
      <c r="A145" s="247"/>
      <c r="B145" s="242" t="s">
        <v>463</v>
      </c>
      <c r="C145" s="244" t="s">
        <v>346</v>
      </c>
      <c r="D145" s="244">
        <v>37.9</v>
      </c>
      <c r="E145" s="244">
        <v>37.9</v>
      </c>
      <c r="F145" s="244">
        <v>37.9</v>
      </c>
      <c r="G145" s="244">
        <v>37.9</v>
      </c>
      <c r="H145" s="249">
        <f>G145/E145</f>
        <v>1</v>
      </c>
      <c r="I145" s="248" t="s">
        <v>460</v>
      </c>
    </row>
    <row r="146" spans="1:9" s="238" customFormat="1" ht="27" hidden="1" outlineLevel="2">
      <c r="A146" s="247"/>
      <c r="B146" s="242" t="s">
        <v>461</v>
      </c>
      <c r="C146" s="244" t="s">
        <v>346</v>
      </c>
      <c r="D146" s="244">
        <v>33.299999999999997</v>
      </c>
      <c r="E146" s="244">
        <v>33.5</v>
      </c>
      <c r="F146" s="244">
        <v>33.299999999999997</v>
      </c>
      <c r="G146" s="244">
        <v>35.5</v>
      </c>
      <c r="H146" s="249">
        <f t="shared" ref="H146:H147" si="12">G146/E146</f>
        <v>1.0597014925373134</v>
      </c>
      <c r="I146" s="248" t="s">
        <v>460</v>
      </c>
    </row>
    <row r="147" spans="1:9" s="238" customFormat="1" ht="27" hidden="1" outlineLevel="2">
      <c r="A147" s="247"/>
      <c r="B147" s="242" t="s">
        <v>462</v>
      </c>
      <c r="C147" s="244" t="s">
        <v>346</v>
      </c>
      <c r="D147" s="244">
        <v>80.5</v>
      </c>
      <c r="E147" s="244">
        <v>81</v>
      </c>
      <c r="F147" s="244">
        <v>80.5</v>
      </c>
      <c r="G147" s="244">
        <v>81</v>
      </c>
      <c r="H147" s="249">
        <f t="shared" si="12"/>
        <v>1</v>
      </c>
      <c r="I147" s="243"/>
    </row>
    <row r="148" spans="1:9" s="238" customFormat="1" hidden="1" outlineLevel="1" collapsed="1">
      <c r="A148" s="237"/>
      <c r="B148" s="337" t="s">
        <v>86</v>
      </c>
      <c r="C148" s="338"/>
      <c r="D148" s="338"/>
      <c r="E148" s="338"/>
      <c r="F148" s="338"/>
      <c r="G148" s="338"/>
      <c r="H148" s="338"/>
      <c r="I148" s="339"/>
    </row>
    <row r="149" spans="1:9" s="238" customFormat="1" hidden="1" outlineLevel="2">
      <c r="A149" s="237"/>
      <c r="B149" s="347" t="s">
        <v>452</v>
      </c>
      <c r="C149" s="348"/>
      <c r="D149" s="348"/>
      <c r="E149" s="348"/>
      <c r="F149" s="348"/>
      <c r="G149" s="348"/>
      <c r="H149" s="348"/>
      <c r="I149" s="349"/>
    </row>
    <row r="150" spans="1:9" s="238" customFormat="1" ht="27" hidden="1" outlineLevel="2">
      <c r="A150" s="247"/>
      <c r="B150" s="242" t="s">
        <v>465</v>
      </c>
      <c r="C150" s="244" t="s">
        <v>457</v>
      </c>
      <c r="D150" s="244">
        <v>82</v>
      </c>
      <c r="E150" s="244">
        <v>83</v>
      </c>
      <c r="F150" s="244">
        <v>82</v>
      </c>
      <c r="G150" s="244">
        <v>17</v>
      </c>
      <c r="H150" s="249">
        <f>G150/E150</f>
        <v>0.20481927710843373</v>
      </c>
      <c r="I150" s="248" t="s">
        <v>466</v>
      </c>
    </row>
    <row r="151" spans="1:9" s="238" customFormat="1" hidden="1" outlineLevel="2">
      <c r="A151" s="240"/>
      <c r="B151" s="347" t="s">
        <v>459</v>
      </c>
      <c r="C151" s="348"/>
      <c r="D151" s="348"/>
      <c r="E151" s="348"/>
      <c r="F151" s="348"/>
      <c r="G151" s="348"/>
      <c r="H151" s="348"/>
      <c r="I151" s="349"/>
    </row>
    <row r="152" spans="1:9" s="238" customFormat="1" ht="40.5" hidden="1" outlineLevel="2">
      <c r="A152" s="237"/>
      <c r="B152" s="242" t="s">
        <v>467</v>
      </c>
      <c r="C152" s="244" t="s">
        <v>346</v>
      </c>
      <c r="D152" s="244">
        <v>52</v>
      </c>
      <c r="E152" s="244">
        <v>56</v>
      </c>
      <c r="F152" s="244">
        <v>52</v>
      </c>
      <c r="G152" s="244">
        <v>12.5</v>
      </c>
      <c r="H152" s="249">
        <f>G152/E152</f>
        <v>0.22321428571428573</v>
      </c>
      <c r="I152" s="248" t="s">
        <v>466</v>
      </c>
    </row>
    <row r="153" spans="1:9" ht="54" hidden="1" outlineLevel="2">
      <c r="A153" s="236"/>
      <c r="B153" s="242" t="s">
        <v>468</v>
      </c>
      <c r="C153" s="244" t="s">
        <v>346</v>
      </c>
      <c r="D153" s="244">
        <v>1.2</v>
      </c>
      <c r="E153" s="244">
        <v>1.1499999999999999</v>
      </c>
      <c r="F153" s="244">
        <v>1.2</v>
      </c>
      <c r="G153" s="244">
        <v>0.5</v>
      </c>
      <c r="H153" s="249">
        <f>G153/E153</f>
        <v>0.43478260869565222</v>
      </c>
      <c r="I153" s="248" t="s">
        <v>469</v>
      </c>
    </row>
    <row r="154" spans="1:9" hidden="1" outlineLevel="1" collapsed="1">
      <c r="A154" s="236"/>
      <c r="B154" s="337" t="s">
        <v>470</v>
      </c>
      <c r="C154" s="338"/>
      <c r="D154" s="338"/>
      <c r="E154" s="338"/>
      <c r="F154" s="338"/>
      <c r="G154" s="338"/>
      <c r="H154" s="338"/>
      <c r="I154" s="339"/>
    </row>
    <row r="155" spans="1:9" hidden="1" outlineLevel="2">
      <c r="A155" s="236"/>
      <c r="B155" s="347" t="s">
        <v>471</v>
      </c>
      <c r="C155" s="348"/>
      <c r="D155" s="348"/>
      <c r="E155" s="348"/>
      <c r="F155" s="348"/>
      <c r="G155" s="348"/>
      <c r="H155" s="348"/>
      <c r="I155" s="349"/>
    </row>
    <row r="156" spans="1:9" ht="40.5" hidden="1" outlineLevel="2">
      <c r="A156" s="236"/>
      <c r="B156" s="242" t="s">
        <v>472</v>
      </c>
      <c r="C156" s="244" t="s">
        <v>473</v>
      </c>
      <c r="D156" s="244">
        <v>355</v>
      </c>
      <c r="E156" s="244">
        <v>355</v>
      </c>
      <c r="F156" s="244">
        <v>355</v>
      </c>
      <c r="G156" s="244">
        <v>122</v>
      </c>
      <c r="H156" s="249">
        <f>G156/E156</f>
        <v>0.3436619718309859</v>
      </c>
      <c r="I156" s="248" t="s">
        <v>478</v>
      </c>
    </row>
    <row r="157" spans="1:9" ht="27" hidden="1" outlineLevel="2">
      <c r="A157" s="236"/>
      <c r="B157" s="242" t="s">
        <v>474</v>
      </c>
      <c r="C157" s="244" t="s">
        <v>475</v>
      </c>
      <c r="D157" s="244">
        <v>1900</v>
      </c>
      <c r="E157" s="244">
        <v>2200</v>
      </c>
      <c r="F157" s="244">
        <v>1900</v>
      </c>
      <c r="G157" s="244">
        <v>526</v>
      </c>
      <c r="H157" s="249">
        <f>G157/E157</f>
        <v>0.2390909090909091</v>
      </c>
      <c r="I157" s="248" t="s">
        <v>479</v>
      </c>
    </row>
    <row r="158" spans="1:9" hidden="1" outlineLevel="2">
      <c r="A158" s="236"/>
      <c r="B158" s="347" t="s">
        <v>476</v>
      </c>
      <c r="C158" s="348"/>
      <c r="D158" s="348"/>
      <c r="E158" s="348"/>
      <c r="F158" s="348"/>
      <c r="G158" s="348"/>
      <c r="H158" s="348"/>
      <c r="I158" s="349"/>
    </row>
    <row r="159" spans="1:9" ht="27" hidden="1" outlineLevel="2">
      <c r="A159" s="236"/>
      <c r="B159" s="242" t="s">
        <v>477</v>
      </c>
      <c r="C159" s="244" t="s">
        <v>346</v>
      </c>
      <c r="D159" s="244">
        <v>15</v>
      </c>
      <c r="E159" s="244">
        <v>18</v>
      </c>
      <c r="F159" s="244">
        <v>15</v>
      </c>
      <c r="G159" s="244">
        <v>16</v>
      </c>
      <c r="H159" s="249">
        <f>G159/E159</f>
        <v>0.88888888888888884</v>
      </c>
      <c r="I159" s="248"/>
    </row>
    <row r="160" spans="1:9" collapsed="1">
      <c r="A160" s="239" t="s">
        <v>480</v>
      </c>
      <c r="B160" s="334" t="s">
        <v>335</v>
      </c>
      <c r="C160" s="335"/>
      <c r="D160" s="335"/>
      <c r="E160" s="335"/>
      <c r="F160" s="335"/>
      <c r="G160" s="335"/>
      <c r="H160" s="335"/>
      <c r="I160" s="336"/>
    </row>
    <row r="161" spans="1:9" s="238" customFormat="1" hidden="1" outlineLevel="1" collapsed="1">
      <c r="A161" s="237"/>
      <c r="B161" s="337" t="s">
        <v>767</v>
      </c>
      <c r="C161" s="338"/>
      <c r="D161" s="338"/>
      <c r="E161" s="338"/>
      <c r="F161" s="338"/>
      <c r="G161" s="338"/>
      <c r="H161" s="338"/>
      <c r="I161" s="339"/>
    </row>
    <row r="162" spans="1:9" s="238" customFormat="1" hidden="1" outlineLevel="2">
      <c r="A162" s="240"/>
      <c r="B162" s="347" t="s">
        <v>452</v>
      </c>
      <c r="C162" s="348"/>
      <c r="D162" s="348"/>
      <c r="E162" s="348"/>
      <c r="F162" s="348"/>
      <c r="G162" s="348"/>
      <c r="H162" s="348"/>
      <c r="I162" s="346"/>
    </row>
    <row r="163" spans="1:9" s="238" customFormat="1" ht="81" hidden="1" outlineLevel="2">
      <c r="A163" s="240"/>
      <c r="B163" s="242" t="s">
        <v>768</v>
      </c>
      <c r="C163" s="244" t="s">
        <v>346</v>
      </c>
      <c r="D163" s="244">
        <v>100</v>
      </c>
      <c r="E163" s="244">
        <v>100</v>
      </c>
      <c r="F163" s="244">
        <v>100</v>
      </c>
      <c r="G163" s="244">
        <v>100</v>
      </c>
      <c r="H163" s="267">
        <f t="shared" ref="H163:H164" si="13">G163/E163</f>
        <v>1</v>
      </c>
      <c r="I163" s="248"/>
    </row>
    <row r="164" spans="1:9" s="238" customFormat="1" ht="27" hidden="1" outlineLevel="2">
      <c r="A164" s="240"/>
      <c r="B164" s="242" t="s">
        <v>769</v>
      </c>
      <c r="C164" s="244" t="s">
        <v>346</v>
      </c>
      <c r="D164" s="244">
        <v>100</v>
      </c>
      <c r="E164" s="244">
        <v>100</v>
      </c>
      <c r="F164" s="244">
        <v>100</v>
      </c>
      <c r="G164" s="244">
        <v>100</v>
      </c>
      <c r="H164" s="267">
        <f t="shared" si="13"/>
        <v>1</v>
      </c>
      <c r="I164" s="248"/>
    </row>
    <row r="165" spans="1:9" s="238" customFormat="1" ht="27" hidden="1" outlineLevel="2">
      <c r="A165" s="237"/>
      <c r="B165" s="242" t="s">
        <v>770</v>
      </c>
      <c r="C165" s="244" t="s">
        <v>346</v>
      </c>
      <c r="D165" s="244">
        <v>100</v>
      </c>
      <c r="E165" s="244">
        <v>100</v>
      </c>
      <c r="F165" s="244">
        <v>100</v>
      </c>
      <c r="G165" s="244">
        <v>100</v>
      </c>
      <c r="H165" s="267">
        <f>G165/E165</f>
        <v>1</v>
      </c>
      <c r="I165" s="248"/>
    </row>
    <row r="166" spans="1:9" s="238" customFormat="1" ht="40.5" hidden="1" outlineLevel="2">
      <c r="A166" s="241"/>
      <c r="B166" s="274" t="s">
        <v>771</v>
      </c>
      <c r="C166" s="244" t="s">
        <v>475</v>
      </c>
      <c r="D166" s="244">
        <v>92</v>
      </c>
      <c r="E166" s="244">
        <v>91</v>
      </c>
      <c r="F166" s="244">
        <v>89</v>
      </c>
      <c r="G166" s="244">
        <v>0</v>
      </c>
      <c r="H166" s="267">
        <f>G166/E166</f>
        <v>0</v>
      </c>
      <c r="I166" s="248"/>
    </row>
    <row r="167" spans="1:9" s="238" customFormat="1" hidden="1" outlineLevel="2">
      <c r="A167" s="237"/>
      <c r="B167" s="347" t="s">
        <v>459</v>
      </c>
      <c r="C167" s="348"/>
      <c r="D167" s="348"/>
      <c r="E167" s="348"/>
      <c r="F167" s="348"/>
      <c r="G167" s="348"/>
      <c r="H167" s="348"/>
      <c r="I167" s="349"/>
    </row>
    <row r="168" spans="1:9" s="238" customFormat="1" ht="40.5" hidden="1" outlineLevel="2">
      <c r="A168" s="247"/>
      <c r="B168" s="274" t="s">
        <v>772</v>
      </c>
      <c r="C168" s="244" t="s">
        <v>346</v>
      </c>
      <c r="D168" s="244">
        <v>100</v>
      </c>
      <c r="E168" s="244">
        <v>100</v>
      </c>
      <c r="F168" s="244">
        <v>100</v>
      </c>
      <c r="G168" s="244">
        <v>100</v>
      </c>
      <c r="H168" s="267">
        <f>G168/E168</f>
        <v>1</v>
      </c>
      <c r="I168" s="248"/>
    </row>
    <row r="169" spans="1:9" s="238" customFormat="1" hidden="1" outlineLevel="1" collapsed="1">
      <c r="A169" s="237"/>
      <c r="B169" s="337" t="s">
        <v>773</v>
      </c>
      <c r="C169" s="338"/>
      <c r="D169" s="338"/>
      <c r="E169" s="338"/>
      <c r="F169" s="338"/>
      <c r="G169" s="338"/>
      <c r="H169" s="338"/>
      <c r="I169" s="339"/>
    </row>
    <row r="170" spans="1:9" s="238" customFormat="1" hidden="1" outlineLevel="2">
      <c r="A170" s="237"/>
      <c r="B170" s="347" t="s">
        <v>452</v>
      </c>
      <c r="C170" s="348"/>
      <c r="D170" s="348"/>
      <c r="E170" s="348"/>
      <c r="F170" s="348"/>
      <c r="G170" s="348"/>
      <c r="H170" s="348"/>
      <c r="I170" s="349"/>
    </row>
    <row r="171" spans="1:9" s="238" customFormat="1" ht="40.5" hidden="1" outlineLevel="2">
      <c r="A171" s="247"/>
      <c r="B171" s="274" t="s">
        <v>774</v>
      </c>
      <c r="C171" s="244" t="s">
        <v>475</v>
      </c>
      <c r="D171" s="244">
        <v>31</v>
      </c>
      <c r="E171" s="244">
        <v>18</v>
      </c>
      <c r="F171" s="244">
        <v>44</v>
      </c>
      <c r="G171" s="244">
        <v>1</v>
      </c>
      <c r="H171" s="246">
        <f>G171/E171</f>
        <v>5.5555555555555552E-2</v>
      </c>
      <c r="I171" s="264"/>
    </row>
    <row r="172" spans="1:9" s="238" customFormat="1" ht="27" hidden="1" outlineLevel="2">
      <c r="A172" s="247"/>
      <c r="B172" s="274" t="s">
        <v>775</v>
      </c>
      <c r="C172" s="244" t="s">
        <v>475</v>
      </c>
      <c r="D172" s="244">
        <v>73</v>
      </c>
      <c r="E172" s="244">
        <v>73</v>
      </c>
      <c r="F172" s="244">
        <v>71</v>
      </c>
      <c r="G172" s="244">
        <v>0</v>
      </c>
      <c r="H172" s="267">
        <f>G172/E172</f>
        <v>0</v>
      </c>
      <c r="I172" s="248"/>
    </row>
    <row r="173" spans="1:9" s="238" customFormat="1" hidden="1" outlineLevel="2">
      <c r="A173" s="240"/>
      <c r="B173" s="347" t="s">
        <v>459</v>
      </c>
      <c r="C173" s="348"/>
      <c r="D173" s="348"/>
      <c r="E173" s="348"/>
      <c r="F173" s="348"/>
      <c r="G173" s="348"/>
      <c r="H173" s="348"/>
      <c r="I173" s="349"/>
    </row>
    <row r="174" spans="1:9" s="238" customFormat="1" ht="54" hidden="1" outlineLevel="2">
      <c r="A174" s="237"/>
      <c r="B174" s="274" t="s">
        <v>776</v>
      </c>
      <c r="C174" s="244" t="s">
        <v>346</v>
      </c>
      <c r="D174" s="244">
        <v>100</v>
      </c>
      <c r="E174" s="244">
        <v>100</v>
      </c>
      <c r="F174" s="244">
        <v>90</v>
      </c>
      <c r="G174" s="244">
        <v>5</v>
      </c>
      <c r="H174" s="254">
        <f>G174/E174</f>
        <v>0.05</v>
      </c>
      <c r="I174" s="248"/>
    </row>
    <row r="175" spans="1:9" ht="40.5" hidden="1" outlineLevel="2">
      <c r="A175" s="236"/>
      <c r="B175" s="274" t="s">
        <v>777</v>
      </c>
      <c r="C175" s="244" t="s">
        <v>778</v>
      </c>
      <c r="D175" s="244">
        <v>100</v>
      </c>
      <c r="E175" s="244">
        <v>100</v>
      </c>
      <c r="F175" s="244">
        <v>50</v>
      </c>
      <c r="G175" s="244">
        <v>0</v>
      </c>
      <c r="H175" s="254">
        <f>G175/E175</f>
        <v>0</v>
      </c>
      <c r="I175" s="248"/>
    </row>
    <row r="176" spans="1:9" collapsed="1">
      <c r="A176" s="239" t="s">
        <v>438</v>
      </c>
      <c r="B176" s="334" t="s">
        <v>121</v>
      </c>
      <c r="C176" s="335"/>
      <c r="D176" s="335"/>
      <c r="E176" s="335"/>
      <c r="F176" s="335"/>
      <c r="G176" s="335"/>
      <c r="H176" s="335"/>
      <c r="I176" s="336"/>
    </row>
    <row r="177" spans="1:9" s="251" customFormat="1" hidden="1" outlineLevel="1">
      <c r="A177" s="250"/>
      <c r="B177" s="340" t="s">
        <v>452</v>
      </c>
      <c r="C177" s="340"/>
      <c r="D177" s="340"/>
      <c r="E177" s="340"/>
      <c r="F177" s="340"/>
      <c r="G177" s="340"/>
      <c r="H177" s="340"/>
      <c r="I177" s="340"/>
    </row>
    <row r="178" spans="1:9" s="251" customFormat="1" ht="40.5" hidden="1" outlineLevel="1">
      <c r="A178" s="250"/>
      <c r="B178" s="245" t="s">
        <v>675</v>
      </c>
      <c r="C178" s="244" t="s">
        <v>676</v>
      </c>
      <c r="D178" s="255">
        <v>291.8</v>
      </c>
      <c r="E178" s="255">
        <v>303.60000000000002</v>
      </c>
      <c r="F178" s="255">
        <v>319.8</v>
      </c>
      <c r="G178" s="256">
        <v>22.2</v>
      </c>
      <c r="H178" s="254">
        <f>G178/E178</f>
        <v>7.3122529644268769E-2</v>
      </c>
      <c r="I178" s="248" t="s">
        <v>686</v>
      </c>
    </row>
    <row r="179" spans="1:9" s="251" customFormat="1" ht="40.5" hidden="1" outlineLevel="1">
      <c r="A179" s="250"/>
      <c r="B179" s="245" t="s">
        <v>677</v>
      </c>
      <c r="C179" s="244" t="s">
        <v>678</v>
      </c>
      <c r="D179" s="255">
        <v>773.4</v>
      </c>
      <c r="E179" s="255">
        <v>803.1</v>
      </c>
      <c r="F179" s="255">
        <v>971</v>
      </c>
      <c r="G179" s="256">
        <v>210.1</v>
      </c>
      <c r="H179" s="254">
        <f>G179/E179</f>
        <v>0.26161125638152161</v>
      </c>
      <c r="I179" s="248" t="s">
        <v>686</v>
      </c>
    </row>
    <row r="180" spans="1:9" s="251" customFormat="1" ht="40.5" hidden="1" outlineLevel="1">
      <c r="A180" s="250"/>
      <c r="B180" s="245" t="s">
        <v>679</v>
      </c>
      <c r="C180" s="244" t="s">
        <v>678</v>
      </c>
      <c r="D180" s="255">
        <v>226.9</v>
      </c>
      <c r="E180" s="255">
        <v>235.6</v>
      </c>
      <c r="F180" s="255">
        <v>288.08999999999997</v>
      </c>
      <c r="G180" s="256">
        <v>25.69</v>
      </c>
      <c r="H180" s="254">
        <f t="shared" ref="H180:H182" si="14">G180/E180</f>
        <v>0.10904074702886249</v>
      </c>
      <c r="I180" s="248" t="s">
        <v>686</v>
      </c>
    </row>
    <row r="181" spans="1:9" s="251" customFormat="1" ht="40.5" hidden="1" outlineLevel="1">
      <c r="A181" s="250"/>
      <c r="B181" s="245" t="s">
        <v>680</v>
      </c>
      <c r="C181" s="244" t="s">
        <v>678</v>
      </c>
      <c r="D181" s="255">
        <v>400</v>
      </c>
      <c r="E181" s="255">
        <v>408</v>
      </c>
      <c r="F181" s="255">
        <v>539.6</v>
      </c>
      <c r="G181" s="256">
        <v>65.8</v>
      </c>
      <c r="H181" s="254">
        <f t="shared" si="14"/>
        <v>0.16127450980392155</v>
      </c>
      <c r="I181" s="248" t="s">
        <v>686</v>
      </c>
    </row>
    <row r="182" spans="1:9" s="251" customFormat="1" ht="40.5" hidden="1" outlineLevel="1">
      <c r="A182" s="250"/>
      <c r="B182" s="245" t="s">
        <v>681</v>
      </c>
      <c r="C182" s="244" t="s">
        <v>678</v>
      </c>
      <c r="D182" s="255">
        <v>11.8</v>
      </c>
      <c r="E182" s="255">
        <v>12.3</v>
      </c>
      <c r="F182" s="255">
        <v>19.8</v>
      </c>
      <c r="G182" s="256">
        <v>0</v>
      </c>
      <c r="H182" s="254">
        <f t="shared" si="14"/>
        <v>0</v>
      </c>
      <c r="I182" s="248" t="s">
        <v>686</v>
      </c>
    </row>
    <row r="183" spans="1:9" s="251" customFormat="1" hidden="1" outlineLevel="1">
      <c r="A183" s="250"/>
      <c r="B183" s="341" t="s">
        <v>459</v>
      </c>
      <c r="C183" s="342"/>
      <c r="D183" s="342"/>
      <c r="E183" s="342"/>
      <c r="F183" s="342"/>
      <c r="G183" s="342"/>
      <c r="H183" s="342"/>
      <c r="I183" s="343"/>
    </row>
    <row r="184" spans="1:9" s="251" customFormat="1" ht="40.5" hidden="1" outlineLevel="1">
      <c r="A184" s="250"/>
      <c r="B184" s="245" t="s">
        <v>682</v>
      </c>
      <c r="C184" s="244" t="s">
        <v>346</v>
      </c>
      <c r="D184" s="255">
        <v>50</v>
      </c>
      <c r="E184" s="255">
        <v>100</v>
      </c>
      <c r="F184" s="255">
        <v>100</v>
      </c>
      <c r="G184" s="256">
        <v>100</v>
      </c>
      <c r="H184" s="254">
        <f>G184/E184</f>
        <v>1</v>
      </c>
      <c r="I184" s="248" t="s">
        <v>687</v>
      </c>
    </row>
    <row r="185" spans="1:9" s="251" customFormat="1" ht="54" hidden="1" outlineLevel="1">
      <c r="A185" s="250"/>
      <c r="B185" s="245" t="s">
        <v>683</v>
      </c>
      <c r="C185" s="244" t="s">
        <v>475</v>
      </c>
      <c r="D185" s="255">
        <v>220</v>
      </c>
      <c r="E185" s="255">
        <v>230</v>
      </c>
      <c r="F185" s="255">
        <v>230</v>
      </c>
      <c r="G185" s="256">
        <v>230</v>
      </c>
      <c r="H185" s="254">
        <f>G185/E185</f>
        <v>1</v>
      </c>
      <c r="I185" s="248" t="s">
        <v>688</v>
      </c>
    </row>
    <row r="186" spans="1:9" s="251" customFormat="1" ht="27" hidden="1" outlineLevel="1">
      <c r="A186" s="250"/>
      <c r="B186" s="245" t="s">
        <v>684</v>
      </c>
      <c r="C186" s="244" t="s">
        <v>685</v>
      </c>
      <c r="D186" s="255">
        <v>50</v>
      </c>
      <c r="E186" s="255">
        <v>55</v>
      </c>
      <c r="F186" s="255">
        <v>55</v>
      </c>
      <c r="G186" s="256">
        <v>55</v>
      </c>
      <c r="H186" s="254">
        <f>G186/E186</f>
        <v>1</v>
      </c>
      <c r="I186" s="248" t="s">
        <v>689</v>
      </c>
    </row>
    <row r="187" spans="1:9" collapsed="1">
      <c r="A187" s="239" t="s">
        <v>439</v>
      </c>
      <c r="B187" s="334" t="s">
        <v>128</v>
      </c>
      <c r="C187" s="335"/>
      <c r="D187" s="335"/>
      <c r="E187" s="335"/>
      <c r="F187" s="335"/>
      <c r="G187" s="335"/>
      <c r="H187" s="335"/>
      <c r="I187" s="336"/>
    </row>
    <row r="188" spans="1:9" s="251" customFormat="1" hidden="1" outlineLevel="1">
      <c r="A188" s="250"/>
      <c r="B188" s="347" t="s">
        <v>452</v>
      </c>
      <c r="C188" s="348"/>
      <c r="D188" s="348"/>
      <c r="E188" s="348"/>
      <c r="F188" s="348"/>
      <c r="G188" s="348"/>
      <c r="H188" s="348"/>
      <c r="I188" s="346"/>
    </row>
    <row r="189" spans="1:9" s="251" customFormat="1" ht="27" hidden="1" outlineLevel="1">
      <c r="A189" s="250"/>
      <c r="B189" s="245" t="s">
        <v>510</v>
      </c>
      <c r="C189" s="244" t="s">
        <v>511</v>
      </c>
      <c r="D189" s="255">
        <v>84.3</v>
      </c>
      <c r="E189" s="255">
        <v>0.5</v>
      </c>
      <c r="F189" s="255">
        <v>6</v>
      </c>
      <c r="G189" s="256">
        <v>0</v>
      </c>
      <c r="H189" s="254">
        <f>G189/E189</f>
        <v>0</v>
      </c>
      <c r="I189" s="248" t="s">
        <v>518</v>
      </c>
    </row>
    <row r="190" spans="1:9" s="251" customFormat="1" ht="27" hidden="1" outlineLevel="1">
      <c r="A190" s="250"/>
      <c r="B190" s="245" t="s">
        <v>512</v>
      </c>
      <c r="C190" s="244" t="s">
        <v>511</v>
      </c>
      <c r="D190" s="255">
        <v>111.9</v>
      </c>
      <c r="E190" s="255">
        <v>0.5</v>
      </c>
      <c r="F190" s="255">
        <v>1.3</v>
      </c>
      <c r="G190" s="256">
        <v>0</v>
      </c>
      <c r="H190" s="254">
        <f t="shared" ref="H190:H194" si="15">G190/E190</f>
        <v>0</v>
      </c>
      <c r="I190" s="248" t="s">
        <v>518</v>
      </c>
    </row>
    <row r="191" spans="1:9" s="251" customFormat="1" ht="27" hidden="1" outlineLevel="1">
      <c r="A191" s="250"/>
      <c r="B191" s="245" t="s">
        <v>513</v>
      </c>
      <c r="C191" s="244" t="s">
        <v>511</v>
      </c>
      <c r="D191" s="255">
        <v>11.11</v>
      </c>
      <c r="E191" s="256">
        <v>0</v>
      </c>
      <c r="F191" s="256">
        <v>0</v>
      </c>
      <c r="G191" s="256">
        <v>0</v>
      </c>
      <c r="H191" s="254" t="s">
        <v>515</v>
      </c>
      <c r="I191" s="248" t="s">
        <v>518</v>
      </c>
    </row>
    <row r="192" spans="1:9" s="251" customFormat="1" ht="27" hidden="1" outlineLevel="1">
      <c r="A192" s="250"/>
      <c r="B192" s="245" t="s">
        <v>514</v>
      </c>
      <c r="C192" s="244" t="s">
        <v>457</v>
      </c>
      <c r="D192" s="255">
        <v>31</v>
      </c>
      <c r="E192" s="256">
        <v>0</v>
      </c>
      <c r="F192" s="256">
        <v>0</v>
      </c>
      <c r="G192" s="256">
        <v>0</v>
      </c>
      <c r="H192" s="254" t="s">
        <v>515</v>
      </c>
      <c r="I192" s="248" t="s">
        <v>518</v>
      </c>
    </row>
    <row r="193" spans="1:9" s="251" customFormat="1" ht="27" hidden="1" outlineLevel="1">
      <c r="A193" s="250"/>
      <c r="B193" s="245" t="s">
        <v>516</v>
      </c>
      <c r="C193" s="244" t="s">
        <v>457</v>
      </c>
      <c r="D193" s="255">
        <v>23</v>
      </c>
      <c r="E193" s="256">
        <v>0</v>
      </c>
      <c r="F193" s="256">
        <v>0</v>
      </c>
      <c r="G193" s="256">
        <v>0</v>
      </c>
      <c r="H193" s="254" t="s">
        <v>515</v>
      </c>
      <c r="I193" s="248" t="s">
        <v>518</v>
      </c>
    </row>
    <row r="194" spans="1:9" s="251" customFormat="1" ht="27" hidden="1" outlineLevel="1">
      <c r="A194" s="250"/>
      <c r="B194" s="245" t="s">
        <v>517</v>
      </c>
      <c r="C194" s="244" t="s">
        <v>511</v>
      </c>
      <c r="D194" s="255">
        <v>63.2</v>
      </c>
      <c r="E194" s="255">
        <v>0.5</v>
      </c>
      <c r="F194" s="255">
        <v>0.5</v>
      </c>
      <c r="G194" s="256">
        <v>0</v>
      </c>
      <c r="H194" s="254">
        <f t="shared" si="15"/>
        <v>0</v>
      </c>
      <c r="I194" s="248" t="s">
        <v>518</v>
      </c>
    </row>
    <row r="195" spans="1:9" collapsed="1">
      <c r="A195" s="239" t="s">
        <v>440</v>
      </c>
      <c r="B195" s="334" t="s">
        <v>341</v>
      </c>
      <c r="C195" s="335"/>
      <c r="D195" s="335"/>
      <c r="E195" s="335"/>
      <c r="F195" s="335"/>
      <c r="G195" s="335"/>
      <c r="H195" s="335"/>
      <c r="I195" s="336"/>
    </row>
    <row r="196" spans="1:9" s="251" customFormat="1" hidden="1" outlineLevel="1">
      <c r="A196" s="250"/>
      <c r="B196" s="340" t="s">
        <v>452</v>
      </c>
      <c r="C196" s="340"/>
      <c r="D196" s="340"/>
      <c r="E196" s="340"/>
      <c r="F196" s="340"/>
      <c r="G196" s="340"/>
      <c r="H196" s="340"/>
      <c r="I196" s="340"/>
    </row>
    <row r="197" spans="1:9" s="251" customFormat="1" ht="81" hidden="1" outlineLevel="1">
      <c r="A197" s="250"/>
      <c r="B197" s="245" t="s">
        <v>690</v>
      </c>
      <c r="C197" s="244" t="s">
        <v>691</v>
      </c>
      <c r="D197" s="255">
        <v>5</v>
      </c>
      <c r="E197" s="255">
        <v>15</v>
      </c>
      <c r="F197" s="255">
        <v>17</v>
      </c>
      <c r="G197" s="256">
        <v>7</v>
      </c>
      <c r="H197" s="254">
        <f>G197/E197</f>
        <v>0.46666666666666667</v>
      </c>
      <c r="I197" s="248"/>
    </row>
    <row r="198" spans="1:9" s="251" customFormat="1" hidden="1" outlineLevel="1">
      <c r="A198" s="250"/>
      <c r="B198" s="341" t="s">
        <v>459</v>
      </c>
      <c r="C198" s="342"/>
      <c r="D198" s="342"/>
      <c r="E198" s="342"/>
      <c r="F198" s="342"/>
      <c r="G198" s="342"/>
      <c r="H198" s="342"/>
      <c r="I198" s="343"/>
    </row>
    <row r="199" spans="1:9" s="251" customFormat="1" ht="81" hidden="1" outlineLevel="1">
      <c r="A199" s="250"/>
      <c r="B199" s="245" t="s">
        <v>692</v>
      </c>
      <c r="C199" s="244" t="s">
        <v>693</v>
      </c>
      <c r="D199" s="255">
        <v>7</v>
      </c>
      <c r="E199" s="255">
        <v>21</v>
      </c>
      <c r="F199" s="255">
        <v>29</v>
      </c>
      <c r="G199" s="256">
        <v>12</v>
      </c>
      <c r="H199" s="254">
        <f>G199/E199</f>
        <v>0.5714285714285714</v>
      </c>
      <c r="I199" s="248"/>
    </row>
    <row r="200" spans="1:9" collapsed="1">
      <c r="A200" s="239" t="s">
        <v>441</v>
      </c>
      <c r="B200" s="334" t="s">
        <v>145</v>
      </c>
      <c r="C200" s="335"/>
      <c r="D200" s="335"/>
      <c r="E200" s="335"/>
      <c r="F200" s="335"/>
      <c r="G200" s="335"/>
      <c r="H200" s="335"/>
      <c r="I200" s="336"/>
    </row>
    <row r="201" spans="1:9" s="251" customFormat="1" ht="54" hidden="1" customHeight="1" outlineLevel="1">
      <c r="A201" s="250"/>
      <c r="B201" s="340" t="s">
        <v>452</v>
      </c>
      <c r="C201" s="340"/>
      <c r="D201" s="340"/>
      <c r="E201" s="340"/>
      <c r="F201" s="340"/>
      <c r="G201" s="340"/>
      <c r="H201" s="340"/>
      <c r="I201" s="340"/>
    </row>
    <row r="202" spans="1:9" s="251" customFormat="1" ht="54" hidden="1" customHeight="1" outlineLevel="1">
      <c r="A202" s="250"/>
      <c r="B202" s="245" t="s">
        <v>520</v>
      </c>
      <c r="C202" s="244" t="s">
        <v>511</v>
      </c>
      <c r="D202" s="255">
        <v>15.1</v>
      </c>
      <c r="E202" s="255">
        <v>20</v>
      </c>
      <c r="F202" s="255">
        <v>16.53</v>
      </c>
      <c r="G202" s="255">
        <v>0</v>
      </c>
      <c r="H202" s="249">
        <f>G202/E202</f>
        <v>0</v>
      </c>
      <c r="I202" s="248" t="s">
        <v>518</v>
      </c>
    </row>
    <row r="203" spans="1:9" s="251" customFormat="1" ht="54" hidden="1" customHeight="1" outlineLevel="1">
      <c r="A203" s="250"/>
      <c r="B203" s="245" t="s">
        <v>519</v>
      </c>
      <c r="C203" s="244"/>
      <c r="D203" s="255">
        <v>6.7</v>
      </c>
      <c r="E203" s="255" t="s">
        <v>515</v>
      </c>
      <c r="F203" s="255">
        <v>0.19</v>
      </c>
      <c r="G203" s="255">
        <v>0</v>
      </c>
      <c r="H203" s="249" t="s">
        <v>515</v>
      </c>
      <c r="I203" s="248"/>
    </row>
    <row r="204" spans="1:9" s="251" customFormat="1" ht="54" hidden="1" customHeight="1" outlineLevel="1">
      <c r="A204" s="250"/>
      <c r="B204" s="245" t="s">
        <v>521</v>
      </c>
      <c r="C204" s="244" t="s">
        <v>511</v>
      </c>
      <c r="D204" s="255">
        <v>11.34</v>
      </c>
      <c r="E204" s="255">
        <v>6.2</v>
      </c>
      <c r="F204" s="255">
        <v>4.5</v>
      </c>
      <c r="G204" s="255">
        <v>0</v>
      </c>
      <c r="H204" s="249">
        <f t="shared" ref="H204:H210" si="16">G204/E204</f>
        <v>0</v>
      </c>
      <c r="I204" s="248" t="s">
        <v>518</v>
      </c>
    </row>
    <row r="205" spans="1:9" s="251" customFormat="1" ht="54" hidden="1" customHeight="1" outlineLevel="1">
      <c r="A205" s="250"/>
      <c r="B205" s="245" t="s">
        <v>522</v>
      </c>
      <c r="C205" s="244" t="s">
        <v>523</v>
      </c>
      <c r="D205" s="255">
        <v>459</v>
      </c>
      <c r="E205" s="255">
        <v>460</v>
      </c>
      <c r="F205" s="255">
        <v>187</v>
      </c>
      <c r="G205" s="255">
        <v>11</v>
      </c>
      <c r="H205" s="249">
        <f t="shared" si="16"/>
        <v>2.391304347826087E-2</v>
      </c>
      <c r="I205" s="248" t="s">
        <v>518</v>
      </c>
    </row>
    <row r="206" spans="1:9" s="251" customFormat="1" ht="15" hidden="1" customHeight="1" outlineLevel="1">
      <c r="A206" s="250"/>
      <c r="B206" s="245" t="s">
        <v>524</v>
      </c>
      <c r="C206" s="244" t="s">
        <v>346</v>
      </c>
      <c r="D206" s="255">
        <v>7</v>
      </c>
      <c r="E206" s="255">
        <v>3</v>
      </c>
      <c r="F206" s="255">
        <v>0</v>
      </c>
      <c r="G206" s="255">
        <v>0</v>
      </c>
      <c r="H206" s="249">
        <f t="shared" si="16"/>
        <v>0</v>
      </c>
      <c r="I206" s="248"/>
    </row>
    <row r="207" spans="1:9" s="251" customFormat="1" ht="40.5" hidden="1" customHeight="1" outlineLevel="1">
      <c r="A207" s="250"/>
      <c r="B207" s="245" t="s">
        <v>525</v>
      </c>
      <c r="C207" s="244" t="s">
        <v>526</v>
      </c>
      <c r="D207" s="255">
        <v>4</v>
      </c>
      <c r="E207" s="255" t="s">
        <v>515</v>
      </c>
      <c r="F207" s="255">
        <v>0</v>
      </c>
      <c r="G207" s="255">
        <v>0</v>
      </c>
      <c r="H207" s="249" t="s">
        <v>515</v>
      </c>
      <c r="I207" s="248" t="s">
        <v>518</v>
      </c>
    </row>
    <row r="208" spans="1:9" s="251" customFormat="1" ht="67.5" hidden="1" customHeight="1" outlineLevel="1">
      <c r="A208" s="250"/>
      <c r="B208" s="245" t="s">
        <v>527</v>
      </c>
      <c r="C208" s="244" t="s">
        <v>346</v>
      </c>
      <c r="D208" s="255">
        <v>50</v>
      </c>
      <c r="E208" s="255">
        <v>50</v>
      </c>
      <c r="F208" s="255">
        <v>50</v>
      </c>
      <c r="G208" s="255">
        <v>0</v>
      </c>
      <c r="H208" s="249">
        <f t="shared" si="16"/>
        <v>0</v>
      </c>
      <c r="I208" s="248"/>
    </row>
    <row r="209" spans="1:9" s="251" customFormat="1" ht="27" hidden="1" customHeight="1" outlineLevel="1">
      <c r="A209" s="250"/>
      <c r="B209" s="245" t="s">
        <v>528</v>
      </c>
      <c r="C209" s="244" t="s">
        <v>346</v>
      </c>
      <c r="D209" s="255">
        <v>50</v>
      </c>
      <c r="E209" s="255">
        <v>50</v>
      </c>
      <c r="F209" s="255">
        <v>50</v>
      </c>
      <c r="G209" s="255">
        <v>0</v>
      </c>
      <c r="H209" s="249">
        <f t="shared" si="16"/>
        <v>0</v>
      </c>
      <c r="I209" s="248"/>
    </row>
    <row r="210" spans="1:9" s="251" customFormat="1" ht="27" hidden="1" outlineLevel="1">
      <c r="A210" s="250"/>
      <c r="B210" s="245" t="s">
        <v>529</v>
      </c>
      <c r="C210" s="244" t="s">
        <v>346</v>
      </c>
      <c r="D210" s="255">
        <v>15</v>
      </c>
      <c r="E210" s="255">
        <v>64</v>
      </c>
      <c r="F210" s="255">
        <v>60</v>
      </c>
      <c r="G210" s="255">
        <v>60</v>
      </c>
      <c r="H210" s="249">
        <f t="shared" si="16"/>
        <v>0.9375</v>
      </c>
      <c r="I210" s="248"/>
    </row>
    <row r="211" spans="1:9" s="251" customFormat="1" hidden="1" outlineLevel="1">
      <c r="A211" s="250"/>
      <c r="B211" s="341" t="s">
        <v>459</v>
      </c>
      <c r="C211" s="342"/>
      <c r="D211" s="342"/>
      <c r="E211" s="342"/>
      <c r="F211" s="342"/>
      <c r="G211" s="342"/>
      <c r="H211" s="342"/>
      <c r="I211" s="343"/>
    </row>
    <row r="212" spans="1:9" s="251" customFormat="1" ht="27" hidden="1" outlineLevel="1">
      <c r="A212" s="250"/>
      <c r="B212" s="245" t="s">
        <v>530</v>
      </c>
      <c r="C212" s="244" t="s">
        <v>531</v>
      </c>
      <c r="D212" s="255">
        <v>20.9</v>
      </c>
      <c r="E212" s="255">
        <v>21.2</v>
      </c>
      <c r="F212" s="255">
        <v>21.9</v>
      </c>
      <c r="G212" s="255">
        <v>21.9</v>
      </c>
      <c r="H212" s="249">
        <f>G212/E212</f>
        <v>1.0330188679245282</v>
      </c>
      <c r="I212" s="248"/>
    </row>
    <row r="213" spans="1:9" s="251" customFormat="1" ht="27" hidden="1" outlineLevel="1">
      <c r="A213" s="250"/>
      <c r="B213" s="245" t="s">
        <v>533</v>
      </c>
      <c r="C213" s="244" t="s">
        <v>532</v>
      </c>
      <c r="D213" s="255">
        <v>5.5</v>
      </c>
      <c r="E213" s="255">
        <v>5.0999999999999996</v>
      </c>
      <c r="F213" s="255">
        <v>10</v>
      </c>
      <c r="G213" s="255">
        <v>10</v>
      </c>
      <c r="H213" s="249">
        <f>G213/E213</f>
        <v>1.9607843137254903</v>
      </c>
      <c r="I213" s="248"/>
    </row>
    <row r="214" spans="1:9" collapsed="1">
      <c r="A214" s="239" t="s">
        <v>442</v>
      </c>
      <c r="B214" s="334" t="s">
        <v>158</v>
      </c>
      <c r="C214" s="335"/>
      <c r="D214" s="335"/>
      <c r="E214" s="335"/>
      <c r="F214" s="335"/>
      <c r="G214" s="335"/>
      <c r="H214" s="335"/>
      <c r="I214" s="336"/>
    </row>
    <row r="215" spans="1:9" s="252" customFormat="1" hidden="1" outlineLevel="1" collapsed="1">
      <c r="A215" s="250"/>
      <c r="B215" s="337" t="s">
        <v>147</v>
      </c>
      <c r="C215" s="338"/>
      <c r="D215" s="338"/>
      <c r="E215" s="338"/>
      <c r="F215" s="338"/>
      <c r="G215" s="338"/>
      <c r="H215" s="338"/>
      <c r="I215" s="339"/>
    </row>
    <row r="216" spans="1:9" s="252" customFormat="1" hidden="1" outlineLevel="2">
      <c r="A216" s="250"/>
      <c r="B216" s="331" t="s">
        <v>471</v>
      </c>
      <c r="C216" s="332"/>
      <c r="D216" s="332"/>
      <c r="E216" s="332"/>
      <c r="F216" s="332"/>
      <c r="G216" s="332"/>
      <c r="H216" s="332"/>
      <c r="I216" s="333"/>
    </row>
    <row r="217" spans="1:9" s="252" customFormat="1" ht="27" hidden="1" outlineLevel="2">
      <c r="A217" s="250"/>
      <c r="B217" s="245" t="s">
        <v>481</v>
      </c>
      <c r="C217" s="244" t="s">
        <v>482</v>
      </c>
      <c r="D217" s="244">
        <v>5.8</v>
      </c>
      <c r="E217" s="244">
        <v>0.3</v>
      </c>
      <c r="F217" s="244">
        <v>0.25</v>
      </c>
      <c r="G217" s="244">
        <v>0</v>
      </c>
      <c r="H217" s="254">
        <f>G217/E217</f>
        <v>0</v>
      </c>
      <c r="I217" s="248" t="s">
        <v>509</v>
      </c>
    </row>
    <row r="218" spans="1:9" s="252" customFormat="1" ht="27" hidden="1" outlineLevel="2">
      <c r="A218" s="250"/>
      <c r="B218" s="245" t="s">
        <v>483</v>
      </c>
      <c r="C218" s="244" t="s">
        <v>484</v>
      </c>
      <c r="D218" s="244">
        <v>706.81</v>
      </c>
      <c r="E218" s="244">
        <v>706.81</v>
      </c>
      <c r="F218" s="244">
        <v>0</v>
      </c>
      <c r="G218" s="244">
        <v>0</v>
      </c>
      <c r="H218" s="254">
        <f t="shared" ref="H218:H220" si="17">G218/E218</f>
        <v>0</v>
      </c>
      <c r="I218" s="248" t="s">
        <v>509</v>
      </c>
    </row>
    <row r="219" spans="1:9" s="252" customFormat="1" ht="27" hidden="1" outlineLevel="2">
      <c r="A219" s="250"/>
      <c r="B219" s="245" t="s">
        <v>485</v>
      </c>
      <c r="C219" s="244" t="s">
        <v>505</v>
      </c>
      <c r="D219" s="244">
        <v>800</v>
      </c>
      <c r="E219" s="244">
        <v>800</v>
      </c>
      <c r="F219" s="244">
        <v>939</v>
      </c>
      <c r="G219" s="244">
        <v>309</v>
      </c>
      <c r="H219" s="249">
        <f t="shared" si="17"/>
        <v>0.38624999999999998</v>
      </c>
      <c r="I219" s="248" t="s">
        <v>509</v>
      </c>
    </row>
    <row r="220" spans="1:9" s="252" customFormat="1" ht="42" hidden="1" customHeight="1" outlineLevel="2">
      <c r="A220" s="250"/>
      <c r="B220" s="245" t="s">
        <v>486</v>
      </c>
      <c r="C220" s="244" t="s">
        <v>457</v>
      </c>
      <c r="D220" s="244">
        <v>0</v>
      </c>
      <c r="E220" s="244">
        <v>1</v>
      </c>
      <c r="F220" s="244">
        <v>0</v>
      </c>
      <c r="G220" s="244">
        <v>0</v>
      </c>
      <c r="H220" s="254">
        <f t="shared" si="17"/>
        <v>0</v>
      </c>
      <c r="I220" s="248" t="s">
        <v>509</v>
      </c>
    </row>
    <row r="221" spans="1:9" s="252" customFormat="1" hidden="1" outlineLevel="2">
      <c r="A221" s="250"/>
      <c r="B221" s="331" t="s">
        <v>459</v>
      </c>
      <c r="C221" s="332"/>
      <c r="D221" s="332"/>
      <c r="E221" s="332"/>
      <c r="F221" s="332"/>
      <c r="G221" s="332"/>
      <c r="H221" s="332"/>
      <c r="I221" s="333"/>
    </row>
    <row r="222" spans="1:9" s="252" customFormat="1" ht="32.25" hidden="1" customHeight="1" outlineLevel="2">
      <c r="A222" s="250"/>
      <c r="B222" s="242" t="s">
        <v>487</v>
      </c>
      <c r="C222" s="244" t="s">
        <v>457</v>
      </c>
      <c r="D222" s="244">
        <v>15</v>
      </c>
      <c r="E222" s="244">
        <v>14</v>
      </c>
      <c r="F222" s="244">
        <v>15</v>
      </c>
      <c r="G222" s="244">
        <v>4</v>
      </c>
      <c r="H222" s="249">
        <f>G222/E222</f>
        <v>0.2857142857142857</v>
      </c>
      <c r="I222" s="248"/>
    </row>
    <row r="223" spans="1:9" s="252" customFormat="1" hidden="1" outlineLevel="1" collapsed="1">
      <c r="A223" s="250"/>
      <c r="B223" s="337" t="s">
        <v>152</v>
      </c>
      <c r="C223" s="338"/>
      <c r="D223" s="338"/>
      <c r="E223" s="338"/>
      <c r="F223" s="338"/>
      <c r="G223" s="338"/>
      <c r="H223" s="338"/>
      <c r="I223" s="339"/>
    </row>
    <row r="224" spans="1:9" s="252" customFormat="1" hidden="1" outlineLevel="2">
      <c r="A224" s="250"/>
      <c r="B224" s="331" t="s">
        <v>471</v>
      </c>
      <c r="C224" s="332"/>
      <c r="D224" s="332"/>
      <c r="E224" s="332"/>
      <c r="F224" s="332"/>
      <c r="G224" s="332"/>
      <c r="H224" s="332"/>
      <c r="I224" s="333"/>
    </row>
    <row r="225" spans="1:9" s="252" customFormat="1" ht="27" hidden="1" outlineLevel="2">
      <c r="A225" s="250"/>
      <c r="B225" s="242" t="s">
        <v>488</v>
      </c>
      <c r="C225" s="244" t="s">
        <v>489</v>
      </c>
      <c r="D225" s="244">
        <v>8200</v>
      </c>
      <c r="E225" s="244">
        <v>3500</v>
      </c>
      <c r="F225" s="244">
        <v>3500</v>
      </c>
      <c r="G225" s="244">
        <v>0</v>
      </c>
      <c r="H225" s="254">
        <f>G225/E225</f>
        <v>0</v>
      </c>
      <c r="I225" s="248" t="s">
        <v>509</v>
      </c>
    </row>
    <row r="226" spans="1:9" s="252" customFormat="1" hidden="1" outlineLevel="2">
      <c r="A226" s="250"/>
      <c r="B226" s="331" t="s">
        <v>476</v>
      </c>
      <c r="C226" s="332"/>
      <c r="D226" s="332"/>
      <c r="E226" s="332"/>
      <c r="F226" s="332"/>
      <c r="G226" s="332"/>
      <c r="H226" s="332"/>
      <c r="I226" s="333"/>
    </row>
    <row r="227" spans="1:9" s="252" customFormat="1" ht="40.5" hidden="1" outlineLevel="2">
      <c r="A227" s="250"/>
      <c r="B227" s="242" t="s">
        <v>490</v>
      </c>
      <c r="C227" s="244" t="s">
        <v>346</v>
      </c>
      <c r="D227" s="244">
        <v>3.6</v>
      </c>
      <c r="E227" s="244">
        <v>0.6</v>
      </c>
      <c r="F227" s="244">
        <v>20.9</v>
      </c>
      <c r="G227" s="244">
        <v>0</v>
      </c>
      <c r="H227" s="254">
        <f>G227/E227</f>
        <v>0</v>
      </c>
      <c r="I227" s="248"/>
    </row>
    <row r="228" spans="1:9" s="252" customFormat="1" hidden="1" outlineLevel="1" collapsed="1">
      <c r="A228" s="250"/>
      <c r="B228" s="337" t="s">
        <v>153</v>
      </c>
      <c r="C228" s="338"/>
      <c r="D228" s="338"/>
      <c r="E228" s="338"/>
      <c r="F228" s="338"/>
      <c r="G228" s="338"/>
      <c r="H228" s="338"/>
      <c r="I228" s="339"/>
    </row>
    <row r="229" spans="1:9" s="252" customFormat="1" hidden="1" outlineLevel="2">
      <c r="A229" s="250"/>
      <c r="B229" s="331" t="s">
        <v>471</v>
      </c>
      <c r="C229" s="332"/>
      <c r="D229" s="332"/>
      <c r="E229" s="332"/>
      <c r="F229" s="332"/>
      <c r="G229" s="332"/>
      <c r="H229" s="332"/>
      <c r="I229" s="333"/>
    </row>
    <row r="230" spans="1:9" s="252" customFormat="1" ht="67.5" hidden="1" outlineLevel="2">
      <c r="A230" s="250"/>
      <c r="B230" s="245" t="s">
        <v>491</v>
      </c>
      <c r="C230" s="244" t="s">
        <v>489</v>
      </c>
      <c r="D230" s="244">
        <v>6000</v>
      </c>
      <c r="E230" s="244">
        <v>7400</v>
      </c>
      <c r="F230" s="244" t="s">
        <v>492</v>
      </c>
      <c r="G230" s="244">
        <v>0</v>
      </c>
      <c r="H230" s="254">
        <f>G230/E230</f>
        <v>0</v>
      </c>
      <c r="I230" s="248" t="s">
        <v>509</v>
      </c>
    </row>
    <row r="231" spans="1:9" s="252" customFormat="1" hidden="1" outlineLevel="2">
      <c r="A231" s="250"/>
      <c r="B231" s="331" t="s">
        <v>476</v>
      </c>
      <c r="C231" s="332"/>
      <c r="D231" s="332"/>
      <c r="E231" s="332"/>
      <c r="F231" s="332"/>
      <c r="G231" s="332"/>
      <c r="H231" s="332"/>
      <c r="I231" s="253"/>
    </row>
    <row r="232" spans="1:9" s="252" customFormat="1" ht="27" hidden="1" outlineLevel="2">
      <c r="A232" s="250"/>
      <c r="B232" s="245" t="s">
        <v>493</v>
      </c>
      <c r="C232" s="244" t="s">
        <v>494</v>
      </c>
      <c r="D232" s="244">
        <v>35</v>
      </c>
      <c r="E232" s="244">
        <v>43</v>
      </c>
      <c r="F232" s="244">
        <v>41</v>
      </c>
      <c r="G232" s="244">
        <v>0</v>
      </c>
      <c r="H232" s="254">
        <f>G232/E232</f>
        <v>0</v>
      </c>
      <c r="I232" s="248"/>
    </row>
    <row r="233" spans="1:9" s="252" customFormat="1" hidden="1" outlineLevel="1" collapsed="1">
      <c r="A233" s="250"/>
      <c r="B233" s="337" t="s">
        <v>506</v>
      </c>
      <c r="C233" s="338"/>
      <c r="D233" s="338"/>
      <c r="E233" s="338"/>
      <c r="F233" s="338"/>
      <c r="G233" s="338"/>
      <c r="H233" s="338"/>
      <c r="I233" s="339"/>
    </row>
    <row r="234" spans="1:9" s="251" customFormat="1" hidden="1" outlineLevel="2">
      <c r="A234" s="250"/>
      <c r="B234" s="331" t="s">
        <v>471</v>
      </c>
      <c r="C234" s="332"/>
      <c r="D234" s="332"/>
      <c r="E234" s="332"/>
      <c r="F234" s="332"/>
      <c r="G234" s="332"/>
      <c r="H234" s="332"/>
      <c r="I234" s="333"/>
    </row>
    <row r="235" spans="1:9" s="251" customFormat="1" ht="27" hidden="1" outlineLevel="2">
      <c r="A235" s="250"/>
      <c r="B235" s="245" t="s">
        <v>495</v>
      </c>
      <c r="C235" s="244" t="s">
        <v>457</v>
      </c>
      <c r="D235" s="244">
        <v>701</v>
      </c>
      <c r="E235" s="244">
        <v>701</v>
      </c>
      <c r="F235" s="244">
        <v>701</v>
      </c>
      <c r="G235" s="244">
        <v>701</v>
      </c>
      <c r="H235" s="249">
        <f>G235/E235</f>
        <v>1</v>
      </c>
      <c r="I235" s="248" t="s">
        <v>509</v>
      </c>
    </row>
    <row r="236" spans="1:9" s="251" customFormat="1" ht="27" hidden="1" outlineLevel="2">
      <c r="A236" s="250"/>
      <c r="B236" s="245" t="s">
        <v>496</v>
      </c>
      <c r="C236" s="244" t="s">
        <v>457</v>
      </c>
      <c r="D236" s="244">
        <v>4</v>
      </c>
      <c r="E236" s="244">
        <v>4</v>
      </c>
      <c r="F236" s="244">
        <v>4</v>
      </c>
      <c r="G236" s="244">
        <v>4</v>
      </c>
      <c r="H236" s="249">
        <f t="shared" ref="H236:H245" si="18">G236/E236</f>
        <v>1</v>
      </c>
      <c r="I236" s="248" t="s">
        <v>509</v>
      </c>
    </row>
    <row r="237" spans="1:9" s="251" customFormat="1" ht="27" hidden="1" outlineLevel="2">
      <c r="A237" s="250"/>
      <c r="B237" s="245" t="s">
        <v>497</v>
      </c>
      <c r="C237" s="244" t="s">
        <v>457</v>
      </c>
      <c r="D237" s="244">
        <v>3</v>
      </c>
      <c r="E237" s="244">
        <v>3</v>
      </c>
      <c r="F237" s="244">
        <v>3</v>
      </c>
      <c r="G237" s="244">
        <v>0</v>
      </c>
      <c r="H237" s="254">
        <f t="shared" si="18"/>
        <v>0</v>
      </c>
      <c r="I237" s="248" t="s">
        <v>509</v>
      </c>
    </row>
    <row r="238" spans="1:9" s="251" customFormat="1" ht="30" hidden="1" outlineLevel="2">
      <c r="A238" s="250"/>
      <c r="B238" s="245" t="s">
        <v>498</v>
      </c>
      <c r="C238" s="244" t="s">
        <v>508</v>
      </c>
      <c r="D238" s="244">
        <v>80</v>
      </c>
      <c r="E238" s="244">
        <v>82</v>
      </c>
      <c r="F238" s="244">
        <v>80</v>
      </c>
      <c r="G238" s="244">
        <v>0</v>
      </c>
      <c r="H238" s="254">
        <f t="shared" si="18"/>
        <v>0</v>
      </c>
      <c r="I238" s="248" t="s">
        <v>509</v>
      </c>
    </row>
    <row r="239" spans="1:9" s="251" customFormat="1" ht="30" hidden="1" outlineLevel="2">
      <c r="A239" s="250"/>
      <c r="B239" s="245" t="s">
        <v>499</v>
      </c>
      <c r="C239" s="244" t="s">
        <v>508</v>
      </c>
      <c r="D239" s="244">
        <v>4.4000000000000004</v>
      </c>
      <c r="E239" s="244">
        <v>4.5</v>
      </c>
      <c r="F239" s="244">
        <v>4.4000000000000004</v>
      </c>
      <c r="G239" s="244">
        <v>4.5</v>
      </c>
      <c r="H239" s="249">
        <f t="shared" si="18"/>
        <v>1</v>
      </c>
      <c r="I239" s="248" t="s">
        <v>509</v>
      </c>
    </row>
    <row r="240" spans="1:9" s="251" customFormat="1" ht="27" hidden="1" outlineLevel="2">
      <c r="A240" s="250"/>
      <c r="B240" s="245" t="s">
        <v>500</v>
      </c>
      <c r="C240" s="244" t="s">
        <v>457</v>
      </c>
      <c r="D240" s="244">
        <v>4</v>
      </c>
      <c r="E240" s="244">
        <v>6</v>
      </c>
      <c r="F240" s="244">
        <v>4</v>
      </c>
      <c r="G240" s="244">
        <v>0</v>
      </c>
      <c r="H240" s="254">
        <f t="shared" si="18"/>
        <v>0</v>
      </c>
      <c r="I240" s="248" t="s">
        <v>509</v>
      </c>
    </row>
    <row r="241" spans="1:9" s="251" customFormat="1" ht="27" hidden="1" outlineLevel="2">
      <c r="A241" s="250"/>
      <c r="B241" s="245" t="s">
        <v>501</v>
      </c>
      <c r="C241" s="244" t="s">
        <v>457</v>
      </c>
      <c r="D241" s="244">
        <v>2178</v>
      </c>
      <c r="E241" s="244">
        <v>2202</v>
      </c>
      <c r="F241" s="244">
        <v>2178</v>
      </c>
      <c r="G241" s="244">
        <v>2202</v>
      </c>
      <c r="H241" s="249">
        <f t="shared" si="18"/>
        <v>1</v>
      </c>
      <c r="I241" s="248" t="s">
        <v>509</v>
      </c>
    </row>
    <row r="242" spans="1:9" s="251" customFormat="1" ht="27" hidden="1" outlineLevel="2">
      <c r="A242" s="250"/>
      <c r="B242" s="245" t="s">
        <v>502</v>
      </c>
      <c r="C242" s="244" t="s">
        <v>457</v>
      </c>
      <c r="D242" s="244">
        <v>900</v>
      </c>
      <c r="E242" s="244">
        <v>920</v>
      </c>
      <c r="F242" s="244">
        <v>900</v>
      </c>
      <c r="G242" s="244">
        <v>920</v>
      </c>
      <c r="H242" s="249">
        <f t="shared" si="18"/>
        <v>1</v>
      </c>
      <c r="I242" s="248" t="s">
        <v>509</v>
      </c>
    </row>
    <row r="243" spans="1:9" s="251" customFormat="1" ht="27" hidden="1" outlineLevel="2">
      <c r="A243" s="250"/>
      <c r="B243" s="245" t="s">
        <v>503</v>
      </c>
      <c r="C243" s="244" t="s">
        <v>457</v>
      </c>
      <c r="D243" s="244">
        <v>6</v>
      </c>
      <c r="E243" s="244">
        <v>6</v>
      </c>
      <c r="F243" s="244">
        <v>6</v>
      </c>
      <c r="G243" s="244">
        <v>6</v>
      </c>
      <c r="H243" s="249">
        <f t="shared" si="18"/>
        <v>1</v>
      </c>
      <c r="I243" s="248" t="s">
        <v>509</v>
      </c>
    </row>
    <row r="244" spans="1:9" s="251" customFormat="1" ht="27" hidden="1" outlineLevel="2">
      <c r="A244" s="250"/>
      <c r="B244" s="245" t="s">
        <v>507</v>
      </c>
      <c r="C244" s="244" t="s">
        <v>457</v>
      </c>
      <c r="D244" s="244">
        <v>3</v>
      </c>
      <c r="E244" s="244">
        <v>3</v>
      </c>
      <c r="F244" s="244">
        <v>3</v>
      </c>
      <c r="G244" s="244">
        <v>3</v>
      </c>
      <c r="H244" s="249">
        <f t="shared" si="18"/>
        <v>1</v>
      </c>
      <c r="I244" s="248" t="s">
        <v>509</v>
      </c>
    </row>
    <row r="245" spans="1:9" s="251" customFormat="1" ht="27" hidden="1" outlineLevel="2">
      <c r="A245" s="250"/>
      <c r="B245" s="245" t="s">
        <v>504</v>
      </c>
      <c r="C245" s="244" t="s">
        <v>457</v>
      </c>
      <c r="D245" s="244">
        <v>29</v>
      </c>
      <c r="E245" s="244">
        <v>29</v>
      </c>
      <c r="F245" s="244">
        <v>43</v>
      </c>
      <c r="G245" s="244">
        <v>24</v>
      </c>
      <c r="H245" s="249">
        <f t="shared" si="18"/>
        <v>0.82758620689655171</v>
      </c>
      <c r="I245" s="248" t="s">
        <v>509</v>
      </c>
    </row>
    <row r="246" spans="1:9" ht="27.75" customHeight="1" collapsed="1">
      <c r="A246" s="239" t="s">
        <v>443</v>
      </c>
      <c r="B246" s="334" t="s">
        <v>210</v>
      </c>
      <c r="C246" s="335"/>
      <c r="D246" s="335"/>
      <c r="E246" s="335"/>
      <c r="F246" s="335"/>
      <c r="G246" s="335"/>
      <c r="H246" s="335"/>
      <c r="I246" s="336"/>
    </row>
    <row r="247" spans="1:9" s="251" customFormat="1" hidden="1" outlineLevel="1">
      <c r="A247" s="250"/>
      <c r="B247" s="344" t="s">
        <v>452</v>
      </c>
      <c r="C247" s="345"/>
      <c r="D247" s="345"/>
      <c r="E247" s="345"/>
      <c r="F247" s="345"/>
      <c r="G247" s="345"/>
      <c r="H247" s="345"/>
      <c r="I247" s="346"/>
    </row>
    <row r="248" spans="1:9" s="251" customFormat="1" ht="54" hidden="1" outlineLevel="1">
      <c r="A248" s="250"/>
      <c r="B248" s="245" t="s">
        <v>779</v>
      </c>
      <c r="C248" s="244" t="s">
        <v>780</v>
      </c>
      <c r="D248" s="244">
        <v>5</v>
      </c>
      <c r="E248" s="244">
        <v>6</v>
      </c>
      <c r="F248" s="244">
        <v>7</v>
      </c>
      <c r="G248" s="244">
        <v>1</v>
      </c>
      <c r="H248" s="249">
        <f>G248/E248</f>
        <v>0.16666666666666666</v>
      </c>
      <c r="I248" s="248" t="s">
        <v>785</v>
      </c>
    </row>
    <row r="249" spans="1:9" s="251" customFormat="1" ht="27" hidden="1" outlineLevel="1">
      <c r="A249" s="250"/>
      <c r="B249" s="245" t="s">
        <v>781</v>
      </c>
      <c r="C249" s="244" t="s">
        <v>780</v>
      </c>
      <c r="D249" s="244">
        <v>0</v>
      </c>
      <c r="E249" s="244">
        <v>1.5</v>
      </c>
      <c r="F249" s="244">
        <v>0</v>
      </c>
      <c r="G249" s="244">
        <v>0</v>
      </c>
      <c r="H249" s="254">
        <f>G249/E249</f>
        <v>0</v>
      </c>
      <c r="I249" s="248" t="s">
        <v>786</v>
      </c>
    </row>
    <row r="250" spans="1:9" s="251" customFormat="1" ht="27" hidden="1" outlineLevel="1">
      <c r="A250" s="250"/>
      <c r="B250" s="245" t="s">
        <v>782</v>
      </c>
      <c r="C250" s="244" t="s">
        <v>346</v>
      </c>
      <c r="D250" s="244">
        <v>100</v>
      </c>
      <c r="E250" s="244">
        <v>100</v>
      </c>
      <c r="F250" s="244">
        <v>100</v>
      </c>
      <c r="G250" s="244">
        <v>100</v>
      </c>
      <c r="H250" s="254">
        <f>G250/E250</f>
        <v>1</v>
      </c>
      <c r="I250" s="248" t="s">
        <v>785</v>
      </c>
    </row>
    <row r="251" spans="1:9" s="251" customFormat="1" ht="27" hidden="1" outlineLevel="1">
      <c r="A251" s="250"/>
      <c r="B251" s="245" t="s">
        <v>783</v>
      </c>
      <c r="C251" s="244" t="s">
        <v>346</v>
      </c>
      <c r="D251" s="244">
        <v>100</v>
      </c>
      <c r="E251" s="244">
        <v>100</v>
      </c>
      <c r="F251" s="244">
        <v>100</v>
      </c>
      <c r="G251" s="244">
        <v>100</v>
      </c>
      <c r="H251" s="254">
        <f>G251/E251</f>
        <v>1</v>
      </c>
      <c r="I251" s="248" t="s">
        <v>785</v>
      </c>
    </row>
    <row r="252" spans="1:9" s="251" customFormat="1" ht="40.5" hidden="1" outlineLevel="1">
      <c r="A252" s="250"/>
      <c r="B252" s="245" t="s">
        <v>784</v>
      </c>
      <c r="C252" s="244" t="s">
        <v>346</v>
      </c>
      <c r="D252" s="244">
        <v>9.5</v>
      </c>
      <c r="E252" s="244">
        <v>10</v>
      </c>
      <c r="F252" s="244">
        <v>9.8000000000000007</v>
      </c>
      <c r="G252" s="244">
        <v>9.8000000000000007</v>
      </c>
      <c r="H252" s="254">
        <f t="shared" ref="H252" si="19">G252/E252</f>
        <v>0.98000000000000009</v>
      </c>
      <c r="I252" s="248" t="s">
        <v>786</v>
      </c>
    </row>
    <row r="253" spans="1:9" s="251" customFormat="1" hidden="1" outlineLevel="1">
      <c r="A253" s="250"/>
      <c r="B253" s="344" t="s">
        <v>459</v>
      </c>
      <c r="C253" s="345"/>
      <c r="D253" s="345"/>
      <c r="E253" s="345"/>
      <c r="F253" s="345"/>
      <c r="G253" s="345"/>
      <c r="H253" s="345"/>
      <c r="I253" s="346"/>
    </row>
    <row r="254" spans="1:9" s="251" customFormat="1" ht="40.5" hidden="1" outlineLevel="1">
      <c r="A254" s="250"/>
      <c r="B254" s="245" t="s">
        <v>787</v>
      </c>
      <c r="C254" s="244" t="s">
        <v>780</v>
      </c>
      <c r="D254" s="253">
        <v>0</v>
      </c>
      <c r="E254" s="253">
        <v>0</v>
      </c>
      <c r="F254" s="253">
        <v>0</v>
      </c>
      <c r="G254" s="253">
        <v>0</v>
      </c>
      <c r="H254" s="254" t="s">
        <v>515</v>
      </c>
      <c r="I254" s="248" t="s">
        <v>786</v>
      </c>
    </row>
    <row r="255" spans="1:9" s="251" customFormat="1" ht="27" hidden="1" outlineLevel="1">
      <c r="A255" s="250"/>
      <c r="B255" s="245" t="s">
        <v>789</v>
      </c>
      <c r="C255" s="244" t="s">
        <v>780</v>
      </c>
      <c r="D255" s="244">
        <v>99</v>
      </c>
      <c r="E255" s="244">
        <v>95.5</v>
      </c>
      <c r="F255" s="244">
        <v>23</v>
      </c>
      <c r="G255" s="244">
        <v>23</v>
      </c>
      <c r="H255" s="249">
        <f>G255/E255</f>
        <v>0.24083769633507854</v>
      </c>
      <c r="I255" s="248" t="s">
        <v>786</v>
      </c>
    </row>
    <row r="256" spans="1:9" s="251" customFormat="1" ht="27" hidden="1" outlineLevel="1">
      <c r="A256" s="250"/>
      <c r="B256" s="245" t="s">
        <v>790</v>
      </c>
      <c r="C256" s="244" t="s">
        <v>346</v>
      </c>
      <c r="D256" s="244">
        <v>23</v>
      </c>
      <c r="E256" s="244">
        <v>18.3</v>
      </c>
      <c r="F256" s="244">
        <v>18.5</v>
      </c>
      <c r="G256" s="244">
        <v>18.5</v>
      </c>
      <c r="H256" s="249">
        <f>G256/E256</f>
        <v>1.0109289617486339</v>
      </c>
      <c r="I256" s="248" t="s">
        <v>786</v>
      </c>
    </row>
    <row r="257" spans="1:9" s="251" customFormat="1" ht="27" hidden="1" outlineLevel="1">
      <c r="A257" s="250"/>
      <c r="B257" s="245" t="s">
        <v>788</v>
      </c>
      <c r="C257" s="244" t="s">
        <v>780</v>
      </c>
      <c r="D257" s="244">
        <v>27</v>
      </c>
      <c r="E257" s="244">
        <v>26</v>
      </c>
      <c r="F257" s="244">
        <v>5</v>
      </c>
      <c r="G257" s="244">
        <v>5</v>
      </c>
      <c r="H257" s="249">
        <f>G257/E257</f>
        <v>0.19230769230769232</v>
      </c>
      <c r="I257" s="248" t="s">
        <v>786</v>
      </c>
    </row>
    <row r="258" spans="1:9" ht="30.75" customHeight="1" collapsed="1">
      <c r="A258" s="239" t="s">
        <v>444</v>
      </c>
      <c r="B258" s="334" t="s">
        <v>166</v>
      </c>
      <c r="C258" s="335"/>
      <c r="D258" s="335"/>
      <c r="E258" s="335"/>
      <c r="F258" s="335"/>
      <c r="G258" s="335"/>
      <c r="H258" s="335"/>
      <c r="I258" s="336"/>
    </row>
    <row r="259" spans="1:9" s="238" customFormat="1" hidden="1" outlineLevel="1" collapsed="1">
      <c r="A259" s="237"/>
      <c r="B259" s="337" t="s">
        <v>791</v>
      </c>
      <c r="C259" s="338"/>
      <c r="D259" s="338"/>
      <c r="E259" s="338"/>
      <c r="F259" s="338"/>
      <c r="G259" s="338"/>
      <c r="H259" s="338"/>
      <c r="I259" s="339"/>
    </row>
    <row r="260" spans="1:9" s="238" customFormat="1" hidden="1" outlineLevel="2">
      <c r="A260" s="240"/>
      <c r="B260" s="347" t="s">
        <v>452</v>
      </c>
      <c r="C260" s="348"/>
      <c r="D260" s="348"/>
      <c r="E260" s="348"/>
      <c r="F260" s="348"/>
      <c r="G260" s="348"/>
      <c r="H260" s="348"/>
      <c r="I260" s="346"/>
    </row>
    <row r="261" spans="1:9" s="238" customFormat="1" ht="40.5" hidden="1" outlineLevel="2">
      <c r="A261" s="240"/>
      <c r="B261" s="242" t="s">
        <v>793</v>
      </c>
      <c r="C261" s="244" t="s">
        <v>346</v>
      </c>
      <c r="D261" s="244">
        <v>100</v>
      </c>
      <c r="E261" s="244">
        <v>-34</v>
      </c>
      <c r="F261" s="244">
        <v>-15</v>
      </c>
      <c r="G261" s="244">
        <v>-5</v>
      </c>
      <c r="H261" s="267">
        <f t="shared" ref="H261:H262" si="20">G261/E261</f>
        <v>0.14705882352941177</v>
      </c>
      <c r="I261" s="248"/>
    </row>
    <row r="262" spans="1:9" s="238" customFormat="1" ht="40.5" hidden="1" outlineLevel="2">
      <c r="A262" s="240"/>
      <c r="B262" s="242" t="s">
        <v>792</v>
      </c>
      <c r="C262" s="244" t="s">
        <v>346</v>
      </c>
      <c r="D262" s="244">
        <v>49.5</v>
      </c>
      <c r="E262" s="244">
        <v>100</v>
      </c>
      <c r="F262" s="244">
        <v>80</v>
      </c>
      <c r="G262" s="244">
        <v>10</v>
      </c>
      <c r="H262" s="267">
        <f t="shared" si="20"/>
        <v>0.1</v>
      </c>
      <c r="I262" s="248"/>
    </row>
    <row r="263" spans="1:9" s="238" customFormat="1" hidden="1" outlineLevel="2">
      <c r="A263" s="237"/>
      <c r="B263" s="347" t="s">
        <v>459</v>
      </c>
      <c r="C263" s="348"/>
      <c r="D263" s="348"/>
      <c r="E263" s="348"/>
      <c r="F263" s="348"/>
      <c r="G263" s="348"/>
      <c r="H263" s="348"/>
      <c r="I263" s="349"/>
    </row>
    <row r="264" spans="1:9" s="238" customFormat="1" ht="27" hidden="1" outlineLevel="2">
      <c r="A264" s="247"/>
      <c r="B264" s="274" t="s">
        <v>794</v>
      </c>
      <c r="C264" s="244" t="s">
        <v>457</v>
      </c>
      <c r="D264" s="244">
        <v>6</v>
      </c>
      <c r="E264" s="244">
        <v>4</v>
      </c>
      <c r="F264" s="244">
        <v>0</v>
      </c>
      <c r="G264" s="244">
        <v>0</v>
      </c>
      <c r="H264" s="267">
        <f>G264/E264</f>
        <v>0</v>
      </c>
      <c r="I264" s="248"/>
    </row>
    <row r="265" spans="1:9" s="238" customFormat="1" ht="30" hidden="1" customHeight="1" outlineLevel="1" collapsed="1">
      <c r="A265" s="237"/>
      <c r="B265" s="337" t="s">
        <v>795</v>
      </c>
      <c r="C265" s="338"/>
      <c r="D265" s="338"/>
      <c r="E265" s="338"/>
      <c r="F265" s="338"/>
      <c r="G265" s="338"/>
      <c r="H265" s="338"/>
      <c r="I265" s="339"/>
    </row>
    <row r="266" spans="1:9" s="238" customFormat="1" hidden="1" outlineLevel="2">
      <c r="A266" s="237"/>
      <c r="B266" s="347" t="s">
        <v>452</v>
      </c>
      <c r="C266" s="348"/>
      <c r="D266" s="348"/>
      <c r="E266" s="348"/>
      <c r="F266" s="348"/>
      <c r="G266" s="348"/>
      <c r="H266" s="348"/>
      <c r="I266" s="349"/>
    </row>
    <row r="267" spans="1:9" s="238" customFormat="1" ht="40.5" hidden="1" outlineLevel="2">
      <c r="A267" s="247"/>
      <c r="B267" s="274" t="s">
        <v>796</v>
      </c>
      <c r="C267" s="244" t="s">
        <v>346</v>
      </c>
      <c r="D267" s="244">
        <v>50</v>
      </c>
      <c r="E267" s="244">
        <v>99</v>
      </c>
      <c r="F267" s="244">
        <v>74</v>
      </c>
      <c r="G267" s="244">
        <v>0</v>
      </c>
      <c r="H267" s="267">
        <f t="shared" ref="H267:H268" si="21">G267/E267</f>
        <v>0</v>
      </c>
      <c r="I267" s="264"/>
    </row>
    <row r="268" spans="1:9" s="238" customFormat="1" ht="27" hidden="1" outlineLevel="2">
      <c r="A268" s="247"/>
      <c r="B268" s="274" t="s">
        <v>797</v>
      </c>
      <c r="C268" s="244" t="s">
        <v>346</v>
      </c>
      <c r="D268" s="244">
        <v>47</v>
      </c>
      <c r="E268" s="244">
        <v>60</v>
      </c>
      <c r="F268" s="244">
        <v>52</v>
      </c>
      <c r="G268" s="244">
        <v>0</v>
      </c>
      <c r="H268" s="267">
        <f t="shared" si="21"/>
        <v>0</v>
      </c>
      <c r="I268" s="264"/>
    </row>
    <row r="269" spans="1:9" s="238" customFormat="1" ht="54" hidden="1" outlineLevel="2">
      <c r="A269" s="247"/>
      <c r="B269" s="274" t="s">
        <v>798</v>
      </c>
      <c r="C269" s="244" t="s">
        <v>346</v>
      </c>
      <c r="D269" s="244">
        <v>90</v>
      </c>
      <c r="E269" s="244">
        <v>94</v>
      </c>
      <c r="F269" s="244">
        <v>90</v>
      </c>
      <c r="G269" s="244">
        <v>0</v>
      </c>
      <c r="H269" s="267">
        <f>G269/E269</f>
        <v>0</v>
      </c>
      <c r="I269" s="264"/>
    </row>
    <row r="270" spans="1:9" s="238" customFormat="1" ht="40.5" hidden="1" outlineLevel="2">
      <c r="A270" s="247"/>
      <c r="B270" s="274" t="s">
        <v>799</v>
      </c>
      <c r="C270" s="244" t="s">
        <v>346</v>
      </c>
      <c r="D270" s="244">
        <v>0</v>
      </c>
      <c r="E270" s="244">
        <v>100</v>
      </c>
      <c r="F270" s="244">
        <v>90</v>
      </c>
      <c r="G270" s="244">
        <v>40</v>
      </c>
      <c r="H270" s="267">
        <f>G270/E270</f>
        <v>0.4</v>
      </c>
      <c r="I270" s="248"/>
    </row>
    <row r="271" spans="1:9" s="238" customFormat="1" hidden="1" outlineLevel="2">
      <c r="A271" s="240"/>
      <c r="B271" s="347" t="s">
        <v>459</v>
      </c>
      <c r="C271" s="348"/>
      <c r="D271" s="348"/>
      <c r="E271" s="348"/>
      <c r="F271" s="348"/>
      <c r="G271" s="348"/>
      <c r="H271" s="348"/>
      <c r="I271" s="349"/>
    </row>
    <row r="272" spans="1:9" s="238" customFormat="1" ht="27" hidden="1" outlineLevel="2">
      <c r="A272" s="240"/>
      <c r="B272" s="274" t="s">
        <v>800</v>
      </c>
      <c r="C272" s="244" t="s">
        <v>346</v>
      </c>
      <c r="D272" s="244">
        <v>50</v>
      </c>
      <c r="E272" s="244">
        <v>99</v>
      </c>
      <c r="F272" s="244">
        <v>74</v>
      </c>
      <c r="G272" s="244">
        <v>0</v>
      </c>
      <c r="H272" s="267">
        <f t="shared" ref="H272:H273" si="22">G272/E272</f>
        <v>0</v>
      </c>
      <c r="I272" s="264"/>
    </row>
    <row r="273" spans="1:9" s="238" customFormat="1" ht="27" hidden="1" outlineLevel="2">
      <c r="A273" s="240"/>
      <c r="B273" s="274" t="s">
        <v>797</v>
      </c>
      <c r="C273" s="244" t="s">
        <v>346</v>
      </c>
      <c r="D273" s="244">
        <v>47</v>
      </c>
      <c r="E273" s="244">
        <v>60</v>
      </c>
      <c r="F273" s="244">
        <v>52</v>
      </c>
      <c r="G273" s="244">
        <v>0</v>
      </c>
      <c r="H273" s="267">
        <f t="shared" si="22"/>
        <v>0</v>
      </c>
      <c r="I273" s="264"/>
    </row>
    <row r="274" spans="1:9" s="238" customFormat="1" ht="54" hidden="1" outlineLevel="2">
      <c r="A274" s="237"/>
      <c r="B274" s="274" t="s">
        <v>798</v>
      </c>
      <c r="C274" s="244" t="s">
        <v>346</v>
      </c>
      <c r="D274" s="244">
        <v>90</v>
      </c>
      <c r="E274" s="244">
        <v>94</v>
      </c>
      <c r="F274" s="244">
        <v>90</v>
      </c>
      <c r="G274" s="244">
        <v>0</v>
      </c>
      <c r="H274" s="267">
        <f>G274/E274</f>
        <v>0</v>
      </c>
      <c r="I274" s="248"/>
    </row>
    <row r="275" spans="1:9" collapsed="1">
      <c r="A275" s="239" t="s">
        <v>445</v>
      </c>
      <c r="B275" s="334" t="s">
        <v>340</v>
      </c>
      <c r="C275" s="335"/>
      <c r="D275" s="335"/>
      <c r="E275" s="335"/>
      <c r="F275" s="335"/>
      <c r="G275" s="335"/>
      <c r="H275" s="335"/>
      <c r="I275" s="336"/>
    </row>
    <row r="276" spans="1:9" s="251" customFormat="1" hidden="1" outlineLevel="1">
      <c r="A276" s="250"/>
      <c r="B276" s="344" t="s">
        <v>452</v>
      </c>
      <c r="C276" s="345"/>
      <c r="D276" s="345"/>
      <c r="E276" s="345"/>
      <c r="F276" s="345"/>
      <c r="G276" s="345"/>
      <c r="H276" s="345"/>
      <c r="I276" s="346"/>
    </row>
    <row r="277" spans="1:9" s="251" customFormat="1" ht="40.5" hidden="1" outlineLevel="1">
      <c r="A277" s="250"/>
      <c r="B277" s="245" t="s">
        <v>694</v>
      </c>
      <c r="C277" s="244" t="s">
        <v>564</v>
      </c>
      <c r="D277" s="244">
        <v>2500</v>
      </c>
      <c r="E277" s="244">
        <v>5134</v>
      </c>
      <c r="F277" s="244">
        <v>4634</v>
      </c>
      <c r="G277" s="244">
        <v>0</v>
      </c>
      <c r="H277" s="254">
        <f>G277/E277</f>
        <v>0</v>
      </c>
      <c r="I277" s="248"/>
    </row>
    <row r="278" spans="1:9" s="251" customFormat="1" ht="40.5" hidden="1" outlineLevel="1">
      <c r="A278" s="250"/>
      <c r="B278" s="245" t="s">
        <v>695</v>
      </c>
      <c r="C278" s="244" t="s">
        <v>696</v>
      </c>
      <c r="D278" s="244">
        <v>11</v>
      </c>
      <c r="E278" s="244">
        <v>31</v>
      </c>
      <c r="F278" s="244">
        <v>15</v>
      </c>
      <c r="G278" s="244">
        <v>0</v>
      </c>
      <c r="H278" s="254">
        <f>G278/E278</f>
        <v>0</v>
      </c>
      <c r="I278" s="248"/>
    </row>
    <row r="279" spans="1:9" s="251" customFormat="1" ht="54" hidden="1" outlineLevel="1">
      <c r="A279" s="250"/>
      <c r="B279" s="245" t="s">
        <v>697</v>
      </c>
      <c r="C279" s="244" t="s">
        <v>346</v>
      </c>
      <c r="D279" s="244">
        <v>25</v>
      </c>
      <c r="E279" s="244">
        <v>27</v>
      </c>
      <c r="F279" s="244">
        <v>26</v>
      </c>
      <c r="G279" s="244">
        <v>0</v>
      </c>
      <c r="H279" s="254">
        <f t="shared" ref="H279" si="23">G279/E279</f>
        <v>0</v>
      </c>
      <c r="I279" s="248"/>
    </row>
    <row r="280" spans="1:9" s="251" customFormat="1" hidden="1" outlineLevel="1">
      <c r="A280" s="250"/>
      <c r="B280" s="344" t="s">
        <v>459</v>
      </c>
      <c r="C280" s="345"/>
      <c r="D280" s="345"/>
      <c r="E280" s="345"/>
      <c r="F280" s="345"/>
      <c r="G280" s="345"/>
      <c r="H280" s="345"/>
      <c r="I280" s="346"/>
    </row>
    <row r="281" spans="1:9" s="251" customFormat="1" ht="40.5" hidden="1" outlineLevel="1">
      <c r="A281" s="250"/>
      <c r="B281" s="245" t="s">
        <v>698</v>
      </c>
      <c r="C281" s="244" t="s">
        <v>699</v>
      </c>
      <c r="D281" s="244">
        <v>0</v>
      </c>
      <c r="E281" s="244">
        <v>0</v>
      </c>
      <c r="F281" s="244">
        <v>0</v>
      </c>
      <c r="G281" s="244">
        <v>0</v>
      </c>
      <c r="H281" s="254" t="s">
        <v>515</v>
      </c>
      <c r="I281" s="248"/>
    </row>
    <row r="282" spans="1:9" s="251" customFormat="1" ht="27" hidden="1" outlineLevel="1">
      <c r="A282" s="250"/>
      <c r="B282" s="245" t="s">
        <v>700</v>
      </c>
      <c r="C282" s="244" t="s">
        <v>346</v>
      </c>
      <c r="D282" s="244">
        <v>43</v>
      </c>
      <c r="E282" s="244">
        <v>43</v>
      </c>
      <c r="F282" s="244">
        <v>43</v>
      </c>
      <c r="G282" s="244">
        <v>43</v>
      </c>
      <c r="H282" s="254">
        <f>G282/E282</f>
        <v>1</v>
      </c>
      <c r="I282" s="248"/>
    </row>
    <row r="283" spans="1:9" s="251" customFormat="1" ht="27" hidden="1" outlineLevel="1">
      <c r="A283" s="250"/>
      <c r="B283" s="245" t="s">
        <v>701</v>
      </c>
      <c r="C283" s="244" t="s">
        <v>346</v>
      </c>
      <c r="D283" s="244">
        <v>0</v>
      </c>
      <c r="E283" s="244">
        <v>0</v>
      </c>
      <c r="F283" s="244">
        <v>0</v>
      </c>
      <c r="G283" s="244">
        <v>0</v>
      </c>
      <c r="H283" s="254" t="s">
        <v>515</v>
      </c>
      <c r="I283" s="248"/>
    </row>
    <row r="284" spans="1:9" collapsed="1">
      <c r="A284" s="239" t="s">
        <v>446</v>
      </c>
      <c r="B284" s="334" t="s">
        <v>209</v>
      </c>
      <c r="C284" s="335"/>
      <c r="D284" s="335"/>
      <c r="E284" s="335"/>
      <c r="F284" s="335"/>
      <c r="G284" s="335"/>
      <c r="H284" s="335"/>
      <c r="I284" s="336"/>
    </row>
    <row r="285" spans="1:9" s="252" customFormat="1" hidden="1" outlineLevel="2">
      <c r="A285" s="250"/>
      <c r="B285" s="331" t="s">
        <v>471</v>
      </c>
      <c r="C285" s="332"/>
      <c r="D285" s="332"/>
      <c r="E285" s="332"/>
      <c r="F285" s="332"/>
      <c r="G285" s="332"/>
      <c r="H285" s="332"/>
      <c r="I285" s="333"/>
    </row>
    <row r="286" spans="1:9" s="252" customFormat="1" ht="40.5" hidden="1" outlineLevel="2">
      <c r="A286" s="250"/>
      <c r="B286" s="272" t="s">
        <v>822</v>
      </c>
      <c r="C286" s="266" t="s">
        <v>346</v>
      </c>
      <c r="D286" s="253">
        <v>7</v>
      </c>
      <c r="E286" s="253">
        <v>6</v>
      </c>
      <c r="F286" s="253">
        <v>0</v>
      </c>
      <c r="G286" s="253">
        <v>0</v>
      </c>
      <c r="H286" s="249">
        <f t="shared" ref="H286:H288" si="24">G286/E286</f>
        <v>0</v>
      </c>
      <c r="I286" s="266"/>
    </row>
    <row r="287" spans="1:9" s="252" customFormat="1" ht="54" hidden="1" outlineLevel="2">
      <c r="A287" s="250"/>
      <c r="B287" s="272" t="s">
        <v>823</v>
      </c>
      <c r="C287" s="266" t="s">
        <v>346</v>
      </c>
      <c r="D287" s="253">
        <v>23</v>
      </c>
      <c r="E287" s="253">
        <v>20</v>
      </c>
      <c r="F287" s="253">
        <v>0</v>
      </c>
      <c r="G287" s="253">
        <v>0</v>
      </c>
      <c r="H287" s="249">
        <f t="shared" si="24"/>
        <v>0</v>
      </c>
      <c r="I287" s="266"/>
    </row>
    <row r="288" spans="1:9" s="252" customFormat="1" ht="40.5" hidden="1" outlineLevel="2">
      <c r="A288" s="250"/>
      <c r="B288" s="272" t="s">
        <v>824</v>
      </c>
      <c r="C288" s="266" t="s">
        <v>346</v>
      </c>
      <c r="D288" s="253">
        <v>83</v>
      </c>
      <c r="E288" s="253">
        <v>88</v>
      </c>
      <c r="F288" s="253">
        <v>88</v>
      </c>
      <c r="G288" s="253">
        <v>2</v>
      </c>
      <c r="H288" s="249">
        <f t="shared" si="24"/>
        <v>2.2727272727272728E-2</v>
      </c>
      <c r="I288" s="266"/>
    </row>
    <row r="289" spans="1:9" s="252" customFormat="1" hidden="1" outlineLevel="2">
      <c r="A289" s="250"/>
      <c r="B289" s="331" t="s">
        <v>459</v>
      </c>
      <c r="C289" s="332"/>
      <c r="D289" s="332"/>
      <c r="E289" s="332"/>
      <c r="F289" s="332"/>
      <c r="G289" s="332"/>
      <c r="H289" s="332"/>
      <c r="I289" s="333"/>
    </row>
    <row r="290" spans="1:9" s="252" customFormat="1" ht="40.5" hidden="1" outlineLevel="2">
      <c r="A290" s="250"/>
      <c r="B290" s="272" t="s">
        <v>825</v>
      </c>
      <c r="C290" s="266" t="s">
        <v>346</v>
      </c>
      <c r="D290" s="253">
        <v>84</v>
      </c>
      <c r="E290" s="253">
        <v>90</v>
      </c>
      <c r="F290" s="253">
        <v>89</v>
      </c>
      <c r="G290" s="253">
        <v>0</v>
      </c>
      <c r="H290" s="249">
        <f>G290/E290</f>
        <v>0</v>
      </c>
      <c r="I290" s="266"/>
    </row>
    <row r="291" spans="1:9" collapsed="1">
      <c r="A291" s="239" t="s">
        <v>447</v>
      </c>
      <c r="B291" s="334" t="s">
        <v>179</v>
      </c>
      <c r="C291" s="335"/>
      <c r="D291" s="335"/>
      <c r="E291" s="335"/>
      <c r="F291" s="335"/>
      <c r="G291" s="335"/>
      <c r="H291" s="335"/>
      <c r="I291" s="336"/>
    </row>
    <row r="292" spans="1:9" s="252" customFormat="1" hidden="1" outlineLevel="2">
      <c r="A292" s="250"/>
      <c r="B292" s="331" t="s">
        <v>471</v>
      </c>
      <c r="C292" s="332"/>
      <c r="D292" s="332"/>
      <c r="E292" s="332"/>
      <c r="F292" s="332"/>
      <c r="G292" s="332"/>
      <c r="H292" s="332"/>
      <c r="I292" s="333"/>
    </row>
    <row r="293" spans="1:9" s="252" customFormat="1" ht="27" hidden="1" outlineLevel="2">
      <c r="A293" s="250"/>
      <c r="B293" s="272" t="s">
        <v>826</v>
      </c>
      <c r="C293" s="266" t="s">
        <v>457</v>
      </c>
      <c r="D293" s="253">
        <v>78</v>
      </c>
      <c r="E293" s="253">
        <v>118</v>
      </c>
      <c r="F293" s="253">
        <v>157</v>
      </c>
      <c r="G293" s="253">
        <v>157</v>
      </c>
      <c r="H293" s="249">
        <f t="shared" ref="H293:H294" si="25">G293/E293</f>
        <v>1.3305084745762712</v>
      </c>
      <c r="I293" s="266" t="s">
        <v>828</v>
      </c>
    </row>
    <row r="294" spans="1:9" s="252" customFormat="1" hidden="1" outlineLevel="2">
      <c r="A294" s="250"/>
      <c r="B294" s="272" t="s">
        <v>827</v>
      </c>
      <c r="C294" s="266" t="s">
        <v>457</v>
      </c>
      <c r="D294" s="253">
        <v>582</v>
      </c>
      <c r="E294" s="253">
        <v>672</v>
      </c>
      <c r="F294" s="253">
        <v>2023</v>
      </c>
      <c r="G294" s="253">
        <v>2023</v>
      </c>
      <c r="H294" s="249">
        <f t="shared" si="25"/>
        <v>3.0104166666666665</v>
      </c>
      <c r="I294" s="266" t="s">
        <v>828</v>
      </c>
    </row>
    <row r="295" spans="1:9" s="252" customFormat="1" hidden="1" outlineLevel="2">
      <c r="A295" s="250"/>
      <c r="B295" s="331" t="s">
        <v>459</v>
      </c>
      <c r="C295" s="332"/>
      <c r="D295" s="332"/>
      <c r="E295" s="332"/>
      <c r="F295" s="332"/>
      <c r="G295" s="332"/>
      <c r="H295" s="332"/>
      <c r="I295" s="333"/>
    </row>
    <row r="296" spans="1:9" s="252" customFormat="1" ht="40.5" hidden="1" outlineLevel="2">
      <c r="A296" s="250"/>
      <c r="B296" s="272" t="s">
        <v>829</v>
      </c>
      <c r="C296" s="266" t="s">
        <v>346</v>
      </c>
      <c r="D296" s="253">
        <v>80</v>
      </c>
      <c r="E296" s="253">
        <v>85</v>
      </c>
      <c r="F296" s="253">
        <v>83</v>
      </c>
      <c r="G296" s="253">
        <v>83</v>
      </c>
      <c r="H296" s="249">
        <f>G296/E296</f>
        <v>0.97647058823529409</v>
      </c>
      <c r="I296" s="266" t="s">
        <v>828</v>
      </c>
    </row>
    <row r="297" spans="1:9" s="252" customFormat="1" ht="163.5" hidden="1" customHeight="1" outlineLevel="2">
      <c r="A297" s="250"/>
      <c r="B297" s="272" t="s">
        <v>830</v>
      </c>
      <c r="C297" s="266" t="s">
        <v>346</v>
      </c>
      <c r="D297" s="253">
        <v>68.5</v>
      </c>
      <c r="E297" s="253">
        <v>77.900000000000006</v>
      </c>
      <c r="F297" s="253">
        <v>70.8</v>
      </c>
      <c r="G297" s="253">
        <v>70.8</v>
      </c>
      <c r="H297" s="249">
        <f>G297/E297</f>
        <v>0.90885750962772771</v>
      </c>
      <c r="I297" s="266" t="s">
        <v>831</v>
      </c>
    </row>
    <row r="298" spans="1:9" collapsed="1">
      <c r="A298" s="239" t="s">
        <v>448</v>
      </c>
      <c r="B298" s="334" t="s">
        <v>188</v>
      </c>
      <c r="C298" s="335"/>
      <c r="D298" s="335"/>
      <c r="E298" s="335"/>
      <c r="F298" s="335"/>
      <c r="G298" s="335"/>
      <c r="H298" s="335"/>
      <c r="I298" s="336"/>
    </row>
    <row r="299" spans="1:9" s="252" customFormat="1" ht="15" hidden="1" customHeight="1" outlineLevel="1" collapsed="1">
      <c r="A299" s="250"/>
      <c r="B299" s="337" t="s">
        <v>180</v>
      </c>
      <c r="C299" s="338"/>
      <c r="D299" s="338"/>
      <c r="E299" s="338"/>
      <c r="F299" s="338"/>
      <c r="G299" s="338"/>
      <c r="H299" s="338"/>
      <c r="I299" s="339"/>
    </row>
    <row r="300" spans="1:9" s="252" customFormat="1" hidden="1" outlineLevel="2">
      <c r="A300" s="250"/>
      <c r="B300" s="331" t="s">
        <v>471</v>
      </c>
      <c r="C300" s="332"/>
      <c r="D300" s="332"/>
      <c r="E300" s="332"/>
      <c r="F300" s="332"/>
      <c r="G300" s="332"/>
      <c r="H300" s="332"/>
      <c r="I300" s="333"/>
    </row>
    <row r="301" spans="1:9" s="252" customFormat="1" ht="27" hidden="1" outlineLevel="2">
      <c r="A301" s="250"/>
      <c r="B301" s="272" t="s">
        <v>933</v>
      </c>
      <c r="C301" s="253" t="s">
        <v>934</v>
      </c>
      <c r="D301" s="253">
        <v>0</v>
      </c>
      <c r="E301" s="253">
        <v>0.68</v>
      </c>
      <c r="F301" s="253">
        <v>0.85</v>
      </c>
      <c r="G301" s="253">
        <v>0</v>
      </c>
      <c r="H301" s="254">
        <f t="shared" ref="H301:H303" si="26">G301/E301</f>
        <v>0</v>
      </c>
      <c r="I301" s="253"/>
    </row>
    <row r="302" spans="1:9" s="252" customFormat="1" ht="40.5" hidden="1" customHeight="1" outlineLevel="2">
      <c r="A302" s="250"/>
      <c r="B302" s="272" t="s">
        <v>935</v>
      </c>
      <c r="C302" s="253" t="s">
        <v>934</v>
      </c>
      <c r="D302" s="253" t="s">
        <v>936</v>
      </c>
      <c r="E302" s="253">
        <v>0</v>
      </c>
      <c r="F302" s="253">
        <v>0</v>
      </c>
      <c r="G302" s="253">
        <v>0</v>
      </c>
      <c r="H302" s="254" t="s">
        <v>515</v>
      </c>
      <c r="I302" s="277"/>
    </row>
    <row r="303" spans="1:9" s="252" customFormat="1" ht="27" hidden="1" outlineLevel="2">
      <c r="A303" s="250"/>
      <c r="B303" s="272" t="s">
        <v>181</v>
      </c>
      <c r="C303" s="253" t="s">
        <v>934</v>
      </c>
      <c r="D303" s="253" t="s">
        <v>937</v>
      </c>
      <c r="E303" s="253">
        <v>3</v>
      </c>
      <c r="F303" s="253">
        <v>3</v>
      </c>
      <c r="G303" s="253">
        <v>0</v>
      </c>
      <c r="H303" s="254">
        <f t="shared" si="26"/>
        <v>0</v>
      </c>
      <c r="I303" s="277"/>
    </row>
    <row r="304" spans="1:9" s="252" customFormat="1" hidden="1" outlineLevel="2">
      <c r="A304" s="250"/>
      <c r="B304" s="331" t="s">
        <v>476</v>
      </c>
      <c r="C304" s="332"/>
      <c r="D304" s="332"/>
      <c r="E304" s="332"/>
      <c r="F304" s="332"/>
      <c r="G304" s="332"/>
      <c r="H304" s="332"/>
      <c r="I304" s="333"/>
    </row>
    <row r="305" spans="1:9" s="252" customFormat="1" ht="40.5" hidden="1" outlineLevel="2">
      <c r="A305" s="250"/>
      <c r="B305" s="272" t="s">
        <v>938</v>
      </c>
      <c r="C305" s="275" t="s">
        <v>346</v>
      </c>
      <c r="D305" s="253">
        <v>0</v>
      </c>
      <c r="E305" s="253" t="s">
        <v>941</v>
      </c>
      <c r="F305" s="253">
        <v>100</v>
      </c>
      <c r="G305" s="253">
        <v>0</v>
      </c>
      <c r="H305" s="254">
        <f>G305/E305</f>
        <v>0</v>
      </c>
      <c r="I305" s="253"/>
    </row>
    <row r="306" spans="1:9" s="252" customFormat="1" ht="40.5" hidden="1" outlineLevel="2">
      <c r="A306" s="250"/>
      <c r="B306" s="272" t="s">
        <v>939</v>
      </c>
      <c r="C306" s="275" t="s">
        <v>346</v>
      </c>
      <c r="D306" s="253" t="s">
        <v>941</v>
      </c>
      <c r="E306" s="253">
        <v>0</v>
      </c>
      <c r="F306" s="253">
        <v>0</v>
      </c>
      <c r="G306" s="253">
        <v>0</v>
      </c>
      <c r="H306" s="254" t="s">
        <v>515</v>
      </c>
      <c r="I306" s="277"/>
    </row>
    <row r="307" spans="1:9" s="252" customFormat="1" ht="40.5" hidden="1" outlineLevel="2">
      <c r="A307" s="250"/>
      <c r="B307" s="272" t="s">
        <v>940</v>
      </c>
      <c r="C307" s="275" t="s">
        <v>346</v>
      </c>
      <c r="D307" s="253" t="s">
        <v>941</v>
      </c>
      <c r="E307" s="253">
        <v>100</v>
      </c>
      <c r="F307" s="253">
        <v>100</v>
      </c>
      <c r="G307" s="253">
        <v>0</v>
      </c>
      <c r="H307" s="254">
        <f>G307/E307</f>
        <v>0</v>
      </c>
      <c r="I307" s="277"/>
    </row>
    <row r="308" spans="1:9" s="252" customFormat="1" ht="15" hidden="1" customHeight="1" outlineLevel="1" collapsed="1">
      <c r="A308" s="250"/>
      <c r="B308" s="337" t="s">
        <v>182</v>
      </c>
      <c r="C308" s="338"/>
      <c r="D308" s="338"/>
      <c r="E308" s="338"/>
      <c r="F308" s="338"/>
      <c r="G308" s="338"/>
      <c r="H308" s="338"/>
      <c r="I308" s="339"/>
    </row>
    <row r="309" spans="1:9" s="252" customFormat="1" hidden="1" outlineLevel="2">
      <c r="A309" s="250"/>
      <c r="B309" s="331" t="s">
        <v>471</v>
      </c>
      <c r="C309" s="332"/>
      <c r="D309" s="332"/>
      <c r="E309" s="332"/>
      <c r="F309" s="332"/>
      <c r="G309" s="332"/>
      <c r="H309" s="332"/>
      <c r="I309" s="333"/>
    </row>
    <row r="310" spans="1:9" s="252" customFormat="1" hidden="1" outlineLevel="2">
      <c r="A310" s="250"/>
      <c r="B310" s="272" t="s">
        <v>942</v>
      </c>
      <c r="C310" s="277" t="s">
        <v>457</v>
      </c>
      <c r="D310" s="253" t="s">
        <v>946</v>
      </c>
      <c r="E310" s="253">
        <v>180</v>
      </c>
      <c r="F310" s="253">
        <v>210</v>
      </c>
      <c r="G310" s="253">
        <v>34</v>
      </c>
      <c r="H310" s="254">
        <f t="shared" ref="H310:H313" si="27">G310/E310</f>
        <v>0.18888888888888888</v>
      </c>
      <c r="I310" s="253"/>
    </row>
    <row r="311" spans="1:9" s="252" customFormat="1" hidden="1" outlineLevel="2">
      <c r="A311" s="250"/>
      <c r="B311" s="272" t="s">
        <v>943</v>
      </c>
      <c r="C311" s="277" t="s">
        <v>457</v>
      </c>
      <c r="D311" s="253">
        <v>0</v>
      </c>
      <c r="E311" s="253">
        <v>1</v>
      </c>
      <c r="F311" s="253">
        <v>0</v>
      </c>
      <c r="G311" s="253">
        <v>0</v>
      </c>
      <c r="H311" s="254">
        <f t="shared" si="27"/>
        <v>0</v>
      </c>
      <c r="I311" s="253"/>
    </row>
    <row r="312" spans="1:9" s="252" customFormat="1" hidden="1" outlineLevel="2">
      <c r="A312" s="250"/>
      <c r="B312" s="272" t="s">
        <v>944</v>
      </c>
      <c r="C312" s="277" t="s">
        <v>457</v>
      </c>
      <c r="D312" s="295">
        <v>8472</v>
      </c>
      <c r="E312" s="295">
        <v>7800</v>
      </c>
      <c r="F312" s="295">
        <v>9466</v>
      </c>
      <c r="G312" s="253">
        <v>994</v>
      </c>
      <c r="H312" s="254">
        <f t="shared" si="27"/>
        <v>0.12743589743589745</v>
      </c>
      <c r="I312" s="277"/>
    </row>
    <row r="313" spans="1:9" s="252" customFormat="1" hidden="1" outlineLevel="2">
      <c r="A313" s="250"/>
      <c r="B313" s="272" t="s">
        <v>945</v>
      </c>
      <c r="C313" s="277" t="s">
        <v>457</v>
      </c>
      <c r="D313" s="253">
        <v>46</v>
      </c>
      <c r="E313" s="253">
        <v>46</v>
      </c>
      <c r="F313" s="253">
        <v>46</v>
      </c>
      <c r="G313" s="253">
        <v>0</v>
      </c>
      <c r="H313" s="254">
        <f t="shared" si="27"/>
        <v>0</v>
      </c>
      <c r="I313" s="277"/>
    </row>
    <row r="314" spans="1:9" s="252" customFormat="1" hidden="1" outlineLevel="2">
      <c r="A314" s="250"/>
      <c r="B314" s="331" t="s">
        <v>476</v>
      </c>
      <c r="C314" s="332"/>
      <c r="D314" s="332"/>
      <c r="E314" s="332"/>
      <c r="F314" s="332"/>
      <c r="G314" s="332"/>
      <c r="H314" s="332"/>
      <c r="I314" s="333"/>
    </row>
    <row r="315" spans="1:9" s="252" customFormat="1" ht="27" hidden="1" outlineLevel="2">
      <c r="A315" s="250"/>
      <c r="B315" s="272" t="s">
        <v>947</v>
      </c>
      <c r="C315" s="277" t="s">
        <v>346</v>
      </c>
      <c r="D315" s="253">
        <v>100</v>
      </c>
      <c r="E315" s="253">
        <v>100</v>
      </c>
      <c r="F315" s="253">
        <v>100</v>
      </c>
      <c r="G315" s="253">
        <v>18.89</v>
      </c>
      <c r="H315" s="254">
        <f t="shared" ref="H315:H316" si="28">G315/E315</f>
        <v>0.18890000000000001</v>
      </c>
      <c r="I315" s="276"/>
    </row>
    <row r="316" spans="1:9" s="252" customFormat="1" ht="27" hidden="1" outlineLevel="2">
      <c r="A316" s="250"/>
      <c r="B316" s="272" t="s">
        <v>948</v>
      </c>
      <c r="C316" s="277" t="s">
        <v>346</v>
      </c>
      <c r="D316" s="253">
        <v>100</v>
      </c>
      <c r="E316" s="253">
        <v>100</v>
      </c>
      <c r="F316" s="253">
        <v>100</v>
      </c>
      <c r="G316" s="253">
        <v>0</v>
      </c>
      <c r="H316" s="254">
        <f t="shared" si="28"/>
        <v>0</v>
      </c>
      <c r="I316" s="276"/>
    </row>
    <row r="317" spans="1:9" s="252" customFormat="1" ht="27" hidden="1" outlineLevel="2">
      <c r="A317" s="250"/>
      <c r="B317" s="272" t="s">
        <v>949</v>
      </c>
      <c r="C317" s="277" t="s">
        <v>346</v>
      </c>
      <c r="D317" s="253">
        <v>100</v>
      </c>
      <c r="E317" s="253">
        <v>100</v>
      </c>
      <c r="F317" s="253">
        <v>100</v>
      </c>
      <c r="G317" s="253">
        <v>12.74</v>
      </c>
      <c r="H317" s="254">
        <f>G317/E317</f>
        <v>0.12740000000000001</v>
      </c>
      <c r="I317" s="277"/>
    </row>
    <row r="318" spans="1:9" s="252" customFormat="1" ht="27" hidden="1" outlineLevel="2">
      <c r="A318" s="250"/>
      <c r="B318" s="272" t="s">
        <v>950</v>
      </c>
      <c r="C318" s="277" t="s">
        <v>346</v>
      </c>
      <c r="D318" s="253">
        <v>100</v>
      </c>
      <c r="E318" s="253">
        <v>100</v>
      </c>
      <c r="F318" s="253">
        <v>100</v>
      </c>
      <c r="G318" s="253">
        <v>0</v>
      </c>
      <c r="H318" s="254">
        <f>G318/E318</f>
        <v>0</v>
      </c>
      <c r="I318" s="277"/>
    </row>
    <row r="319" spans="1:9" s="252" customFormat="1" ht="15" hidden="1" customHeight="1" outlineLevel="1" collapsed="1">
      <c r="A319" s="250"/>
      <c r="B319" s="337" t="s">
        <v>951</v>
      </c>
      <c r="C319" s="338"/>
      <c r="D319" s="338"/>
      <c r="E319" s="338"/>
      <c r="F319" s="338"/>
      <c r="G319" s="338"/>
      <c r="H319" s="338"/>
      <c r="I319" s="339"/>
    </row>
    <row r="320" spans="1:9" s="252" customFormat="1" hidden="1" outlineLevel="2">
      <c r="A320" s="250"/>
      <c r="B320" s="331" t="s">
        <v>471</v>
      </c>
      <c r="C320" s="332"/>
      <c r="D320" s="332"/>
      <c r="E320" s="332"/>
      <c r="F320" s="332"/>
      <c r="G320" s="332"/>
      <c r="H320" s="332"/>
      <c r="I320" s="333"/>
    </row>
    <row r="321" spans="1:9" s="252" customFormat="1" hidden="1" outlineLevel="2">
      <c r="A321" s="250"/>
      <c r="B321" s="272" t="s">
        <v>952</v>
      </c>
      <c r="C321" s="277" t="s">
        <v>953</v>
      </c>
      <c r="D321" s="297">
        <v>45776</v>
      </c>
      <c r="E321" s="297">
        <v>47552</v>
      </c>
      <c r="F321" s="297">
        <v>47552</v>
      </c>
      <c r="G321" s="297">
        <v>47552</v>
      </c>
      <c r="H321" s="254">
        <f t="shared" ref="H321:H323" si="29">G321/E321</f>
        <v>1</v>
      </c>
      <c r="I321" s="253"/>
    </row>
    <row r="322" spans="1:9" s="252" customFormat="1" hidden="1" outlineLevel="2">
      <c r="A322" s="250"/>
      <c r="B322" s="272" t="s">
        <v>954</v>
      </c>
      <c r="C322" s="277" t="s">
        <v>457</v>
      </c>
      <c r="D322" s="253" t="s">
        <v>958</v>
      </c>
      <c r="E322" s="253" t="s">
        <v>958</v>
      </c>
      <c r="F322" s="253">
        <v>35</v>
      </c>
      <c r="G322" s="253">
        <v>35</v>
      </c>
      <c r="H322" s="254">
        <f t="shared" si="29"/>
        <v>1</v>
      </c>
      <c r="I322" s="253"/>
    </row>
    <row r="323" spans="1:9" s="252" customFormat="1" hidden="1" outlineLevel="2">
      <c r="A323" s="250"/>
      <c r="B323" s="272" t="s">
        <v>955</v>
      </c>
      <c r="C323" s="277" t="s">
        <v>457</v>
      </c>
      <c r="D323" s="296">
        <v>1400</v>
      </c>
      <c r="E323" s="296">
        <v>1430</v>
      </c>
      <c r="F323" s="296">
        <v>1400</v>
      </c>
      <c r="G323" s="296">
        <v>1400</v>
      </c>
      <c r="H323" s="254">
        <f t="shared" si="29"/>
        <v>0.97902097902097907</v>
      </c>
      <c r="I323" s="253"/>
    </row>
    <row r="324" spans="1:9" s="252" customFormat="1" hidden="1" outlineLevel="2">
      <c r="A324" s="250"/>
      <c r="B324" s="272" t="s">
        <v>956</v>
      </c>
      <c r="C324" s="277" t="s">
        <v>489</v>
      </c>
      <c r="D324" s="296">
        <v>7500</v>
      </c>
      <c r="E324" s="296">
        <v>7700</v>
      </c>
      <c r="F324" s="296">
        <v>7700</v>
      </c>
      <c r="G324" s="296">
        <v>7700</v>
      </c>
      <c r="H324" s="254">
        <f t="shared" ref="H324:H325" si="30">G324/E324</f>
        <v>1</v>
      </c>
      <c r="I324" s="277"/>
    </row>
    <row r="325" spans="1:9" s="252" customFormat="1" hidden="1" outlineLevel="2">
      <c r="A325" s="250"/>
      <c r="B325" s="272" t="s">
        <v>957</v>
      </c>
      <c r="C325" s="277" t="s">
        <v>627</v>
      </c>
      <c r="D325" s="253" t="s">
        <v>959</v>
      </c>
      <c r="E325" s="253" t="s">
        <v>959</v>
      </c>
      <c r="F325" s="253" t="s">
        <v>959</v>
      </c>
      <c r="G325" s="253" t="s">
        <v>959</v>
      </c>
      <c r="H325" s="254">
        <f t="shared" si="30"/>
        <v>1</v>
      </c>
      <c r="I325" s="277"/>
    </row>
    <row r="326" spans="1:9" s="252" customFormat="1" hidden="1" outlineLevel="2">
      <c r="A326" s="250"/>
      <c r="B326" s="331" t="s">
        <v>476</v>
      </c>
      <c r="C326" s="332"/>
      <c r="D326" s="332"/>
      <c r="E326" s="332"/>
      <c r="F326" s="332"/>
      <c r="G326" s="332"/>
      <c r="H326" s="332"/>
      <c r="I326" s="333"/>
    </row>
    <row r="327" spans="1:9" s="252" customFormat="1" ht="27" hidden="1" outlineLevel="2">
      <c r="A327" s="250"/>
      <c r="B327" s="272" t="s">
        <v>960</v>
      </c>
      <c r="C327" s="253" t="s">
        <v>346</v>
      </c>
      <c r="D327" s="253">
        <v>100</v>
      </c>
      <c r="E327" s="253">
        <v>100</v>
      </c>
      <c r="F327" s="253">
        <v>100</v>
      </c>
      <c r="G327" s="253">
        <v>100</v>
      </c>
      <c r="H327" s="254">
        <f t="shared" ref="H327:H329" si="31">G327/E327</f>
        <v>1</v>
      </c>
      <c r="I327" s="253"/>
    </row>
    <row r="328" spans="1:9" s="252" customFormat="1" ht="27" hidden="1" outlineLevel="2">
      <c r="A328" s="250"/>
      <c r="B328" s="272" t="s">
        <v>961</v>
      </c>
      <c r="C328" s="253" t="s">
        <v>346</v>
      </c>
      <c r="D328" s="253">
        <v>100</v>
      </c>
      <c r="E328" s="253">
        <v>100</v>
      </c>
      <c r="F328" s="253">
        <v>100</v>
      </c>
      <c r="G328" s="253">
        <v>100</v>
      </c>
      <c r="H328" s="254">
        <f t="shared" si="31"/>
        <v>1</v>
      </c>
      <c r="I328" s="253"/>
    </row>
    <row r="329" spans="1:9" s="252" customFormat="1" ht="27" hidden="1" outlineLevel="2">
      <c r="A329" s="250"/>
      <c r="B329" s="272" t="s">
        <v>962</v>
      </c>
      <c r="C329" s="253" t="s">
        <v>346</v>
      </c>
      <c r="D329" s="253">
        <v>100</v>
      </c>
      <c r="E329" s="253">
        <v>100</v>
      </c>
      <c r="F329" s="253">
        <v>100</v>
      </c>
      <c r="G329" s="253">
        <v>100</v>
      </c>
      <c r="H329" s="254">
        <f t="shared" si="31"/>
        <v>1</v>
      </c>
      <c r="I329" s="253"/>
    </row>
    <row r="330" spans="1:9" s="252" customFormat="1" ht="27" hidden="1" outlineLevel="2">
      <c r="A330" s="250"/>
      <c r="B330" s="272" t="s">
        <v>963</v>
      </c>
      <c r="C330" s="253" t="s">
        <v>346</v>
      </c>
      <c r="D330" s="253">
        <v>100</v>
      </c>
      <c r="E330" s="253">
        <v>100</v>
      </c>
      <c r="F330" s="253">
        <v>100</v>
      </c>
      <c r="G330" s="253">
        <v>100</v>
      </c>
      <c r="H330" s="254">
        <f>G330/E330</f>
        <v>1</v>
      </c>
      <c r="I330" s="277"/>
    </row>
    <row r="331" spans="1:9" s="252" customFormat="1" ht="27" hidden="1" outlineLevel="2">
      <c r="A331" s="250"/>
      <c r="B331" s="272" t="s">
        <v>964</v>
      </c>
      <c r="C331" s="253" t="s">
        <v>346</v>
      </c>
      <c r="D331" s="253">
        <v>100</v>
      </c>
      <c r="E331" s="253">
        <v>100</v>
      </c>
      <c r="F331" s="253">
        <v>100</v>
      </c>
      <c r="G331" s="253">
        <v>100</v>
      </c>
      <c r="H331" s="254">
        <f>G331/E331</f>
        <v>1</v>
      </c>
      <c r="I331" s="277"/>
    </row>
    <row r="332" spans="1:9" collapsed="1">
      <c r="A332" s="239" t="s">
        <v>449</v>
      </c>
      <c r="B332" s="334" t="s">
        <v>992</v>
      </c>
      <c r="C332" s="335"/>
      <c r="D332" s="335"/>
      <c r="E332" s="335"/>
      <c r="F332" s="335"/>
      <c r="G332" s="335"/>
      <c r="H332" s="335"/>
      <c r="I332" s="336"/>
    </row>
    <row r="333" spans="1:9" s="252" customFormat="1" ht="15" hidden="1" customHeight="1" outlineLevel="1">
      <c r="A333" s="250"/>
      <c r="B333" s="337" t="s">
        <v>965</v>
      </c>
      <c r="C333" s="338"/>
      <c r="D333" s="338"/>
      <c r="E333" s="338"/>
      <c r="F333" s="338"/>
      <c r="G333" s="338"/>
      <c r="H333" s="338"/>
      <c r="I333" s="339"/>
    </row>
    <row r="334" spans="1:9" s="252" customFormat="1" hidden="1" outlineLevel="2">
      <c r="A334" s="250"/>
      <c r="B334" s="331" t="s">
        <v>471</v>
      </c>
      <c r="C334" s="332"/>
      <c r="D334" s="332"/>
      <c r="E334" s="332"/>
      <c r="F334" s="332"/>
      <c r="G334" s="332"/>
      <c r="H334" s="332"/>
      <c r="I334" s="333"/>
    </row>
    <row r="335" spans="1:9" s="252" customFormat="1" hidden="1" outlineLevel="2">
      <c r="A335" s="250"/>
      <c r="B335" s="272" t="s">
        <v>966</v>
      </c>
      <c r="C335" s="253"/>
      <c r="D335" s="253" t="s">
        <v>967</v>
      </c>
      <c r="E335" s="253" t="s">
        <v>972</v>
      </c>
      <c r="F335" s="254" t="s">
        <v>515</v>
      </c>
      <c r="G335" s="254" t="s">
        <v>515</v>
      </c>
      <c r="H335" s="253" t="s">
        <v>515</v>
      </c>
      <c r="I335" s="253"/>
    </row>
    <row r="336" spans="1:9" s="252" customFormat="1" ht="40.5" hidden="1" outlineLevel="2">
      <c r="A336" s="250"/>
      <c r="B336" s="272" t="s">
        <v>968</v>
      </c>
      <c r="C336" s="299" t="s">
        <v>346</v>
      </c>
      <c r="D336" s="300">
        <v>43.3</v>
      </c>
      <c r="E336" s="300">
        <v>18</v>
      </c>
      <c r="F336" s="254" t="s">
        <v>515</v>
      </c>
      <c r="G336" s="254" t="s">
        <v>515</v>
      </c>
      <c r="H336" s="253" t="s">
        <v>515</v>
      </c>
      <c r="I336" s="253"/>
    </row>
    <row r="337" spans="1:9" s="252" customFormat="1" ht="54" hidden="1" outlineLevel="2">
      <c r="A337" s="250"/>
      <c r="B337" s="272" t="s">
        <v>969</v>
      </c>
      <c r="C337" s="298" t="s">
        <v>346</v>
      </c>
      <c r="D337" s="301">
        <v>0</v>
      </c>
      <c r="E337" s="301">
        <v>90</v>
      </c>
      <c r="F337" s="254" t="s">
        <v>515</v>
      </c>
      <c r="G337" s="254" t="s">
        <v>515</v>
      </c>
      <c r="H337" s="253" t="s">
        <v>515</v>
      </c>
      <c r="I337" s="253"/>
    </row>
    <row r="338" spans="1:9" s="252" customFormat="1" ht="40.5" hidden="1" customHeight="1" outlineLevel="2">
      <c r="A338" s="250"/>
      <c r="B338" s="272" t="s">
        <v>970</v>
      </c>
      <c r="C338" s="298" t="s">
        <v>346</v>
      </c>
      <c r="D338" s="301">
        <v>100</v>
      </c>
      <c r="E338" s="301">
        <v>100</v>
      </c>
      <c r="F338" s="254" t="s">
        <v>515</v>
      </c>
      <c r="G338" s="254" t="s">
        <v>515</v>
      </c>
      <c r="H338" s="253" t="s">
        <v>515</v>
      </c>
      <c r="I338" s="277"/>
    </row>
    <row r="339" spans="1:9" s="252" customFormat="1" ht="67.5" hidden="1" outlineLevel="2">
      <c r="A339" s="250"/>
      <c r="B339" s="272" t="s">
        <v>971</v>
      </c>
      <c r="C339" s="253"/>
      <c r="D339" s="253" t="s">
        <v>972</v>
      </c>
      <c r="E339" s="253" t="s">
        <v>972</v>
      </c>
      <c r="F339" s="254" t="s">
        <v>515</v>
      </c>
      <c r="G339" s="254" t="s">
        <v>515</v>
      </c>
      <c r="H339" s="254" t="s">
        <v>515</v>
      </c>
      <c r="I339" s="277"/>
    </row>
    <row r="340" spans="1:9" s="252" customFormat="1" hidden="1" outlineLevel="2">
      <c r="A340" s="250"/>
      <c r="B340" s="331" t="s">
        <v>476</v>
      </c>
      <c r="C340" s="332"/>
      <c r="D340" s="332"/>
      <c r="E340" s="332"/>
      <c r="F340" s="332"/>
      <c r="G340" s="332"/>
      <c r="H340" s="332"/>
      <c r="I340" s="333"/>
    </row>
    <row r="341" spans="1:9" s="252" customFormat="1" ht="54" hidden="1" outlineLevel="2">
      <c r="A341" s="250"/>
      <c r="B341" s="272" t="s">
        <v>973</v>
      </c>
      <c r="C341" s="275" t="s">
        <v>346</v>
      </c>
      <c r="D341" s="253">
        <v>124.9</v>
      </c>
      <c r="E341" s="253" t="s">
        <v>975</v>
      </c>
      <c r="F341" s="254" t="s">
        <v>515</v>
      </c>
      <c r="G341" s="254" t="s">
        <v>515</v>
      </c>
      <c r="H341" s="254" t="s">
        <v>515</v>
      </c>
      <c r="I341" s="277"/>
    </row>
    <row r="342" spans="1:9" s="252" customFormat="1" ht="54" hidden="1" outlineLevel="2">
      <c r="A342" s="250"/>
      <c r="B342" s="272" t="s">
        <v>974</v>
      </c>
      <c r="C342" s="275" t="s">
        <v>346</v>
      </c>
      <c r="D342" s="253">
        <v>95</v>
      </c>
      <c r="E342" s="253" t="s">
        <v>976</v>
      </c>
      <c r="F342" s="254" t="s">
        <v>515</v>
      </c>
      <c r="G342" s="254" t="s">
        <v>515</v>
      </c>
      <c r="H342" s="254" t="s">
        <v>515</v>
      </c>
      <c r="I342" s="277"/>
    </row>
    <row r="343" spans="1:9" s="252" customFormat="1" ht="15" hidden="1" customHeight="1" outlineLevel="1">
      <c r="A343" s="250"/>
      <c r="B343" s="337" t="s">
        <v>977</v>
      </c>
      <c r="C343" s="338"/>
      <c r="D343" s="338"/>
      <c r="E343" s="338"/>
      <c r="F343" s="338"/>
      <c r="G343" s="338"/>
      <c r="H343" s="338"/>
      <c r="I343" s="339"/>
    </row>
    <row r="344" spans="1:9" s="252" customFormat="1" hidden="1" outlineLevel="2">
      <c r="A344" s="250"/>
      <c r="B344" s="331" t="s">
        <v>471</v>
      </c>
      <c r="C344" s="332"/>
      <c r="D344" s="332"/>
      <c r="E344" s="332"/>
      <c r="F344" s="332"/>
      <c r="G344" s="332"/>
      <c r="H344" s="332"/>
      <c r="I344" s="333"/>
    </row>
    <row r="345" spans="1:9" s="252" customFormat="1" ht="40.5" hidden="1" outlineLevel="2">
      <c r="A345" s="250"/>
      <c r="B345" s="272" t="s">
        <v>979</v>
      </c>
      <c r="C345" s="277" t="s">
        <v>981</v>
      </c>
      <c r="D345" s="253">
        <v>0</v>
      </c>
      <c r="E345" s="253">
        <v>10.6</v>
      </c>
      <c r="F345" s="253" t="s">
        <v>515</v>
      </c>
      <c r="G345" s="253" t="s">
        <v>515</v>
      </c>
      <c r="H345" s="253" t="s">
        <v>515</v>
      </c>
      <c r="I345" s="253"/>
    </row>
    <row r="346" spans="1:9" s="252" customFormat="1" ht="67.5" hidden="1" outlineLevel="2">
      <c r="A346" s="250"/>
      <c r="B346" s="272" t="s">
        <v>980</v>
      </c>
      <c r="C346" s="277" t="s">
        <v>346</v>
      </c>
      <c r="D346" s="253">
        <v>0</v>
      </c>
      <c r="E346" s="253">
        <v>50</v>
      </c>
      <c r="F346" s="253" t="s">
        <v>515</v>
      </c>
      <c r="G346" s="253" t="s">
        <v>515</v>
      </c>
      <c r="H346" s="253" t="s">
        <v>515</v>
      </c>
      <c r="I346" s="253"/>
    </row>
    <row r="347" spans="1:9" s="252" customFormat="1" hidden="1" outlineLevel="2">
      <c r="A347" s="250"/>
      <c r="B347" s="331" t="s">
        <v>476</v>
      </c>
      <c r="C347" s="332"/>
      <c r="D347" s="332"/>
      <c r="E347" s="332"/>
      <c r="F347" s="332"/>
      <c r="G347" s="332"/>
      <c r="H347" s="332"/>
      <c r="I347" s="333"/>
    </row>
    <row r="348" spans="1:9" s="252" customFormat="1" ht="54" hidden="1" outlineLevel="2">
      <c r="A348" s="250"/>
      <c r="B348" s="272" t="s">
        <v>982</v>
      </c>
      <c r="C348" s="277"/>
      <c r="D348" s="253" t="s">
        <v>972</v>
      </c>
      <c r="E348" s="253" t="s">
        <v>972</v>
      </c>
      <c r="F348" s="253" t="s">
        <v>515</v>
      </c>
      <c r="G348" s="253" t="s">
        <v>515</v>
      </c>
      <c r="H348" s="253" t="s">
        <v>515</v>
      </c>
      <c r="I348" s="276"/>
    </row>
    <row r="349" spans="1:9" s="252" customFormat="1" ht="15" hidden="1" customHeight="1" outlineLevel="1">
      <c r="A349" s="250"/>
      <c r="B349" s="337" t="s">
        <v>978</v>
      </c>
      <c r="C349" s="338"/>
      <c r="D349" s="338"/>
      <c r="E349" s="338"/>
      <c r="F349" s="338"/>
      <c r="G349" s="338"/>
      <c r="H349" s="338"/>
      <c r="I349" s="339"/>
    </row>
    <row r="350" spans="1:9" s="252" customFormat="1" hidden="1" outlineLevel="2">
      <c r="A350" s="250"/>
      <c r="B350" s="331" t="s">
        <v>471</v>
      </c>
      <c r="C350" s="332"/>
      <c r="D350" s="332"/>
      <c r="E350" s="332"/>
      <c r="F350" s="332"/>
      <c r="G350" s="332"/>
      <c r="H350" s="332"/>
      <c r="I350" s="333"/>
    </row>
    <row r="351" spans="1:9" s="252" customFormat="1" ht="40.5" hidden="1" outlineLevel="2">
      <c r="A351" s="250"/>
      <c r="B351" s="272" t="s">
        <v>983</v>
      </c>
      <c r="C351" s="277"/>
      <c r="D351" s="302">
        <v>77.8</v>
      </c>
      <c r="E351" s="302">
        <v>80</v>
      </c>
      <c r="F351" s="253" t="s">
        <v>515</v>
      </c>
      <c r="G351" s="253" t="s">
        <v>515</v>
      </c>
      <c r="H351" s="253" t="s">
        <v>515</v>
      </c>
      <c r="I351" s="253"/>
    </row>
    <row r="352" spans="1:9" s="252" customFormat="1" ht="67.5" hidden="1" outlineLevel="2">
      <c r="A352" s="250"/>
      <c r="B352" s="272" t="s">
        <v>984</v>
      </c>
      <c r="C352" s="277" t="s">
        <v>346</v>
      </c>
      <c r="D352" s="296">
        <v>100</v>
      </c>
      <c r="E352" s="296">
        <v>100</v>
      </c>
      <c r="F352" s="253" t="s">
        <v>515</v>
      </c>
      <c r="G352" s="253" t="s">
        <v>515</v>
      </c>
      <c r="H352" s="253" t="s">
        <v>515</v>
      </c>
      <c r="I352" s="253"/>
    </row>
    <row r="353" spans="1:9" s="252" customFormat="1" ht="27" hidden="1" outlineLevel="2">
      <c r="A353" s="250"/>
      <c r="B353" s="272" t="s">
        <v>985</v>
      </c>
      <c r="C353" s="277"/>
      <c r="D353" s="296" t="s">
        <v>972</v>
      </c>
      <c r="E353" s="296" t="s">
        <v>972</v>
      </c>
      <c r="F353" s="253" t="s">
        <v>515</v>
      </c>
      <c r="G353" s="253" t="s">
        <v>515</v>
      </c>
      <c r="H353" s="253" t="s">
        <v>515</v>
      </c>
      <c r="I353" s="253"/>
    </row>
    <row r="354" spans="1:9" s="252" customFormat="1" hidden="1" outlineLevel="2">
      <c r="A354" s="250"/>
      <c r="B354" s="331" t="s">
        <v>476</v>
      </c>
      <c r="C354" s="332"/>
      <c r="D354" s="332"/>
      <c r="E354" s="332"/>
      <c r="F354" s="332"/>
      <c r="G354" s="332"/>
      <c r="H354" s="332"/>
      <c r="I354" s="333"/>
    </row>
    <row r="355" spans="1:9" s="252" customFormat="1" ht="40.5" hidden="1" outlineLevel="2">
      <c r="A355" s="250"/>
      <c r="B355" s="272" t="s">
        <v>986</v>
      </c>
      <c r="C355" s="253"/>
      <c r="D355" s="302">
        <v>84.1</v>
      </c>
      <c r="E355" s="302">
        <v>85</v>
      </c>
      <c r="F355" s="253" t="s">
        <v>515</v>
      </c>
      <c r="G355" s="253" t="s">
        <v>515</v>
      </c>
      <c r="H355" s="253" t="s">
        <v>515</v>
      </c>
      <c r="I355" s="253"/>
    </row>
    <row r="356" spans="1:9" s="252" customFormat="1" ht="27" hidden="1" outlineLevel="2">
      <c r="A356" s="250"/>
      <c r="B356" s="272" t="s">
        <v>987</v>
      </c>
      <c r="C356" s="253"/>
      <c r="D356" s="296" t="s">
        <v>972</v>
      </c>
      <c r="E356" s="296" t="s">
        <v>972</v>
      </c>
      <c r="F356" s="253" t="s">
        <v>515</v>
      </c>
      <c r="G356" s="253" t="s">
        <v>515</v>
      </c>
      <c r="H356" s="253" t="s">
        <v>515</v>
      </c>
      <c r="I356" s="253"/>
    </row>
    <row r="357" spans="1:9" collapsed="1">
      <c r="A357" s="239" t="s">
        <v>450</v>
      </c>
      <c r="B357" s="334" t="s">
        <v>994</v>
      </c>
      <c r="C357" s="335"/>
      <c r="D357" s="335"/>
      <c r="E357" s="335"/>
      <c r="F357" s="335"/>
      <c r="G357" s="335"/>
      <c r="H357" s="335"/>
      <c r="I357" s="336"/>
    </row>
    <row r="358" spans="1:9" s="252" customFormat="1" hidden="1" outlineLevel="2">
      <c r="A358" s="250"/>
      <c r="B358" s="331" t="s">
        <v>471</v>
      </c>
      <c r="C358" s="332"/>
      <c r="D358" s="332"/>
      <c r="E358" s="332"/>
      <c r="F358" s="332"/>
      <c r="G358" s="332"/>
      <c r="H358" s="332"/>
      <c r="I358" s="333"/>
    </row>
    <row r="359" spans="1:9" s="252" customFormat="1" ht="40.5" hidden="1" outlineLevel="2">
      <c r="A359" s="250"/>
      <c r="B359" s="272" t="s">
        <v>988</v>
      </c>
      <c r="C359" s="253" t="s">
        <v>346</v>
      </c>
      <c r="D359" s="253">
        <v>1.4</v>
      </c>
      <c r="E359" s="261">
        <v>1</v>
      </c>
      <c r="F359" s="254" t="s">
        <v>515</v>
      </c>
      <c r="G359" s="254" t="s">
        <v>515</v>
      </c>
      <c r="H359" s="253" t="s">
        <v>515</v>
      </c>
      <c r="I359" s="253"/>
    </row>
    <row r="360" spans="1:9" s="252" customFormat="1" ht="27" hidden="1" outlineLevel="2">
      <c r="A360" s="250"/>
      <c r="B360" s="272" t="s">
        <v>989</v>
      </c>
      <c r="C360" s="299" t="s">
        <v>346</v>
      </c>
      <c r="D360" s="300">
        <v>0</v>
      </c>
      <c r="E360" s="300">
        <v>0</v>
      </c>
      <c r="F360" s="254" t="s">
        <v>515</v>
      </c>
      <c r="G360" s="254" t="s">
        <v>515</v>
      </c>
      <c r="H360" s="253" t="s">
        <v>515</v>
      </c>
      <c r="I360" s="253"/>
    </row>
    <row r="361" spans="1:9" s="252" customFormat="1" ht="40.5" hidden="1" outlineLevel="2">
      <c r="A361" s="250"/>
      <c r="B361" s="272" t="s">
        <v>990</v>
      </c>
      <c r="C361" s="298" t="s">
        <v>457</v>
      </c>
      <c r="D361" s="301">
        <v>4</v>
      </c>
      <c r="E361" s="301">
        <v>5</v>
      </c>
      <c r="F361" s="254" t="s">
        <v>515</v>
      </c>
      <c r="G361" s="254" t="s">
        <v>515</v>
      </c>
      <c r="H361" s="253" t="s">
        <v>515</v>
      </c>
      <c r="I361" s="253"/>
    </row>
    <row r="362" spans="1:9" s="252" customFormat="1" hidden="1" outlineLevel="2">
      <c r="A362" s="250"/>
      <c r="B362" s="331" t="s">
        <v>476</v>
      </c>
      <c r="C362" s="332"/>
      <c r="D362" s="332"/>
      <c r="E362" s="332"/>
      <c r="F362" s="332"/>
      <c r="G362" s="332"/>
      <c r="H362" s="332"/>
      <c r="I362" s="333"/>
    </row>
    <row r="363" spans="1:9" s="252" customFormat="1" ht="40.5" hidden="1" outlineLevel="2">
      <c r="A363" s="250"/>
      <c r="B363" s="272" t="s">
        <v>991</v>
      </c>
      <c r="C363" s="275"/>
      <c r="D363" s="253">
        <v>82</v>
      </c>
      <c r="E363" s="253">
        <v>83</v>
      </c>
      <c r="F363" s="254" t="s">
        <v>515</v>
      </c>
      <c r="G363" s="254" t="s">
        <v>515</v>
      </c>
      <c r="H363" s="254" t="s">
        <v>515</v>
      </c>
      <c r="I363" s="277"/>
    </row>
    <row r="365" spans="1:9">
      <c r="A365" s="303" t="s">
        <v>993</v>
      </c>
      <c r="B365" s="303" t="s">
        <v>995</v>
      </c>
    </row>
    <row r="366" spans="1:9">
      <c r="B366" s="303" t="s">
        <v>996</v>
      </c>
    </row>
  </sheetData>
  <mergeCells count="146">
    <mergeCell ref="B285:I285"/>
    <mergeCell ref="B289:I289"/>
    <mergeCell ref="B292:I292"/>
    <mergeCell ref="B295:I295"/>
    <mergeCell ref="B284:I284"/>
    <mergeCell ref="B291:I291"/>
    <mergeCell ref="B140:I140"/>
    <mergeCell ref="A4:A5"/>
    <mergeCell ref="B4:B5"/>
    <mergeCell ref="F4:G4"/>
    <mergeCell ref="C4:C5"/>
    <mergeCell ref="D4:D5"/>
    <mergeCell ref="E4:E5"/>
    <mergeCell ref="B96:I96"/>
    <mergeCell ref="B97:I97"/>
    <mergeCell ref="B108:I108"/>
    <mergeCell ref="B66:I66"/>
    <mergeCell ref="B90:I90"/>
    <mergeCell ref="I4:I5"/>
    <mergeCell ref="B121:I121"/>
    <mergeCell ref="B233:I233"/>
    <mergeCell ref="B141:I141"/>
    <mergeCell ref="B144:I144"/>
    <mergeCell ref="B154:I154"/>
    <mergeCell ref="A1:I1"/>
    <mergeCell ref="A2:I2"/>
    <mergeCell ref="H4:H5"/>
    <mergeCell ref="B139:I139"/>
    <mergeCell ref="B91:I91"/>
    <mergeCell ref="B93:I93"/>
    <mergeCell ref="B129:I129"/>
    <mergeCell ref="B95:I95"/>
    <mergeCell ref="B131:I131"/>
    <mergeCell ref="B111:I111"/>
    <mergeCell ref="B112:I112"/>
    <mergeCell ref="B118:I118"/>
    <mergeCell ref="B6:I6"/>
    <mergeCell ref="B132:I132"/>
    <mergeCell ref="B134:I134"/>
    <mergeCell ref="B136:I136"/>
    <mergeCell ref="B137:I137"/>
    <mergeCell ref="B7:I7"/>
    <mergeCell ref="B10:I10"/>
    <mergeCell ref="B124:H124"/>
    <mergeCell ref="B58:I58"/>
    <mergeCell ref="B13:I13"/>
    <mergeCell ref="B47:I47"/>
    <mergeCell ref="B60:I60"/>
    <mergeCell ref="B155:I155"/>
    <mergeCell ref="B158:I158"/>
    <mergeCell ref="B148:I148"/>
    <mergeCell ref="B149:I149"/>
    <mergeCell ref="B151:I151"/>
    <mergeCell ref="B170:I170"/>
    <mergeCell ref="B173:I173"/>
    <mergeCell ref="B198:I198"/>
    <mergeCell ref="B228:I228"/>
    <mergeCell ref="B161:I161"/>
    <mergeCell ref="B162:I162"/>
    <mergeCell ref="B167:I167"/>
    <mergeCell ref="B169:I169"/>
    <mergeCell ref="B160:I160"/>
    <mergeCell ref="B229:I229"/>
    <mergeCell ref="B231:H231"/>
    <mergeCell ref="B187:I187"/>
    <mergeCell ref="B188:I188"/>
    <mergeCell ref="B200:I200"/>
    <mergeCell ref="B201:I201"/>
    <mergeCell ref="B211:I211"/>
    <mergeCell ref="B196:I196"/>
    <mergeCell ref="B195:I195"/>
    <mergeCell ref="B223:I223"/>
    <mergeCell ref="B224:I224"/>
    <mergeCell ref="B226:I226"/>
    <mergeCell ref="B275:I275"/>
    <mergeCell ref="B259:I259"/>
    <mergeCell ref="B260:I260"/>
    <mergeCell ref="B263:I263"/>
    <mergeCell ref="B265:I265"/>
    <mergeCell ref="B266:I266"/>
    <mergeCell ref="B247:I247"/>
    <mergeCell ref="B253:I253"/>
    <mergeCell ref="B271:I271"/>
    <mergeCell ref="B258:I258"/>
    <mergeCell ref="B61:I61"/>
    <mergeCell ref="B128:I128"/>
    <mergeCell ref="B14:I14"/>
    <mergeCell ref="B15:I15"/>
    <mergeCell ref="B21:I21"/>
    <mergeCell ref="B26:I26"/>
    <mergeCell ref="B27:I27"/>
    <mergeCell ref="B33:I33"/>
    <mergeCell ref="B37:I37"/>
    <mergeCell ref="B38:I38"/>
    <mergeCell ref="B44:H44"/>
    <mergeCell ref="B46:I46"/>
    <mergeCell ref="B50:I50"/>
    <mergeCell ref="B53:I53"/>
    <mergeCell ref="B54:I54"/>
    <mergeCell ref="B57:I57"/>
    <mergeCell ref="B122:I122"/>
    <mergeCell ref="B83:I83"/>
    <mergeCell ref="B84:I84"/>
    <mergeCell ref="B87:I87"/>
    <mergeCell ref="B75:I75"/>
    <mergeCell ref="B76:I76"/>
    <mergeCell ref="B77:I77"/>
    <mergeCell ref="B80:I80"/>
    <mergeCell ref="B65:I65"/>
    <mergeCell ref="B69:I69"/>
    <mergeCell ref="B70:I70"/>
    <mergeCell ref="B73:I73"/>
    <mergeCell ref="B314:I314"/>
    <mergeCell ref="B298:I298"/>
    <mergeCell ref="B319:I319"/>
    <mergeCell ref="B320:I320"/>
    <mergeCell ref="B299:I299"/>
    <mergeCell ref="B300:I300"/>
    <mergeCell ref="B304:I304"/>
    <mergeCell ref="B308:I308"/>
    <mergeCell ref="B309:I309"/>
    <mergeCell ref="B234:I234"/>
    <mergeCell ref="B214:I214"/>
    <mergeCell ref="B215:I215"/>
    <mergeCell ref="B216:I216"/>
    <mergeCell ref="B221:I221"/>
    <mergeCell ref="B246:I246"/>
    <mergeCell ref="B176:I176"/>
    <mergeCell ref="B177:I177"/>
    <mergeCell ref="B183:I183"/>
    <mergeCell ref="B276:I276"/>
    <mergeCell ref="B280:I280"/>
    <mergeCell ref="B358:I358"/>
    <mergeCell ref="B362:I362"/>
    <mergeCell ref="B326:I326"/>
    <mergeCell ref="B332:I332"/>
    <mergeCell ref="B357:I357"/>
    <mergeCell ref="B333:I333"/>
    <mergeCell ref="B334:I334"/>
    <mergeCell ref="B340:I340"/>
    <mergeCell ref="B343:I343"/>
    <mergeCell ref="B344:I344"/>
    <mergeCell ref="B347:I347"/>
    <mergeCell ref="B349:I349"/>
    <mergeCell ref="B350:I350"/>
    <mergeCell ref="B354:I354"/>
  </mergeCells>
  <hyperlinks>
    <hyperlink ref="B199" r:id="rId1" display="consultantplus://offline/ref=D79F21A63A1E1D7C968EE246A7E712F39C5456DE2F3506B9B9473F3AE9BECEBA7DEF928DA1743633598D8A59C9G"/>
  </hyperlinks>
  <pageMargins left="0.7" right="0.7" top="0.75" bottom="0.75" header="0.3" footer="0.3"/>
  <pageSetup paperSize="9" scale="55" fitToHeight="0" orientation="portrait" verticalDpi="0" r:id="rId2"/>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A1:V204"/>
  <sheetViews>
    <sheetView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A154" sqref="A154:I154"/>
    </sheetView>
  </sheetViews>
  <sheetFormatPr defaultRowHeight="15" outlineLevelRow="3"/>
  <cols>
    <col min="1" max="1" width="4.42578125" customWidth="1"/>
    <col min="2" max="2" width="52.42578125" customWidth="1"/>
    <col min="3" max="3" width="6.85546875" customWidth="1"/>
    <col min="4" max="5" width="11" customWidth="1"/>
    <col min="6" max="6" width="11.7109375" customWidth="1"/>
    <col min="7" max="7" width="10.7109375" customWidth="1"/>
    <col min="8" max="8" width="11.5703125" customWidth="1"/>
    <col min="9" max="9" width="22.42578125" customWidth="1"/>
  </cols>
  <sheetData>
    <row r="1" spans="1:22" ht="18.75">
      <c r="A1" s="350" t="s">
        <v>422</v>
      </c>
      <c r="B1" s="350"/>
      <c r="C1" s="350"/>
      <c r="D1" s="350"/>
      <c r="E1" s="350"/>
      <c r="F1" s="350"/>
      <c r="G1" s="350"/>
      <c r="H1" s="350"/>
      <c r="I1" s="350"/>
      <c r="J1" s="235"/>
      <c r="K1" s="235"/>
      <c r="L1" s="235"/>
      <c r="M1" s="235"/>
      <c r="N1" s="235"/>
      <c r="O1" s="235"/>
      <c r="P1" s="235"/>
      <c r="Q1" s="235"/>
      <c r="R1" s="235"/>
      <c r="S1" s="235"/>
      <c r="T1" s="235"/>
      <c r="U1" s="235"/>
      <c r="V1" s="235"/>
    </row>
    <row r="2" spans="1:22" ht="51.75" customHeight="1">
      <c r="A2" s="351" t="s">
        <v>895</v>
      </c>
      <c r="B2" s="351"/>
      <c r="C2" s="351"/>
      <c r="D2" s="351"/>
      <c r="E2" s="351"/>
      <c r="F2" s="351"/>
      <c r="G2" s="351"/>
      <c r="H2" s="351"/>
      <c r="I2" s="351"/>
      <c r="J2" s="235"/>
      <c r="K2" s="235"/>
      <c r="L2" s="235"/>
      <c r="M2" s="235"/>
      <c r="N2" s="235"/>
      <c r="O2" s="235"/>
      <c r="P2" s="235"/>
      <c r="Q2" s="235"/>
      <c r="R2" s="235"/>
      <c r="S2" s="235"/>
      <c r="T2" s="235"/>
      <c r="U2" s="235"/>
      <c r="V2" s="235"/>
    </row>
    <row r="4" spans="1:22" ht="18.75" customHeight="1">
      <c r="A4" s="310" t="s">
        <v>0</v>
      </c>
      <c r="B4" s="310" t="s">
        <v>424</v>
      </c>
      <c r="C4" s="310" t="s">
        <v>425</v>
      </c>
      <c r="D4" s="310" t="s">
        <v>426</v>
      </c>
      <c r="E4" s="310" t="s">
        <v>427</v>
      </c>
      <c r="F4" s="354" t="s">
        <v>428</v>
      </c>
      <c r="G4" s="354"/>
      <c r="H4" s="352" t="s">
        <v>464</v>
      </c>
      <c r="I4" s="354" t="s">
        <v>431</v>
      </c>
    </row>
    <row r="5" spans="1:22" ht="67.5" customHeight="1">
      <c r="A5" s="310"/>
      <c r="B5" s="310"/>
      <c r="C5" s="310"/>
      <c r="D5" s="310"/>
      <c r="E5" s="310"/>
      <c r="F5" s="234" t="s">
        <v>429</v>
      </c>
      <c r="G5" s="234" t="s">
        <v>430</v>
      </c>
      <c r="H5" s="353"/>
      <c r="I5" s="354"/>
    </row>
    <row r="6" spans="1:22" ht="17.25" customHeight="1" collapsed="1">
      <c r="A6" s="364" t="s">
        <v>215</v>
      </c>
      <c r="B6" s="365"/>
      <c r="C6" s="365"/>
      <c r="D6" s="365"/>
      <c r="E6" s="365"/>
      <c r="F6" s="365"/>
      <c r="G6" s="365"/>
      <c r="H6" s="365"/>
      <c r="I6" s="366"/>
    </row>
    <row r="7" spans="1:22" ht="32.25" hidden="1" customHeight="1" outlineLevel="1" collapsed="1">
      <c r="A7" s="236"/>
      <c r="B7" s="337" t="s">
        <v>216</v>
      </c>
      <c r="C7" s="338"/>
      <c r="D7" s="338"/>
      <c r="E7" s="338"/>
      <c r="F7" s="338"/>
      <c r="G7" s="338"/>
      <c r="H7" s="338"/>
      <c r="I7" s="339"/>
    </row>
    <row r="8" spans="1:22" hidden="1" outlineLevel="2">
      <c r="A8" s="236"/>
      <c r="B8" s="367" t="s">
        <v>556</v>
      </c>
      <c r="C8" s="368"/>
      <c r="D8" s="368"/>
      <c r="E8" s="368"/>
      <c r="F8" s="368"/>
      <c r="G8" s="368"/>
      <c r="H8" s="368"/>
      <c r="I8" s="369"/>
    </row>
    <row r="9" spans="1:22" ht="27" hidden="1" outlineLevel="2">
      <c r="A9" s="236"/>
      <c r="B9" s="281" t="s">
        <v>614</v>
      </c>
      <c r="C9" s="237" t="s">
        <v>457</v>
      </c>
      <c r="D9" s="237">
        <v>30</v>
      </c>
      <c r="E9" s="237">
        <v>40</v>
      </c>
      <c r="F9" s="237">
        <v>40</v>
      </c>
      <c r="G9" s="237">
        <v>0</v>
      </c>
      <c r="H9" s="282">
        <f>G9/E9</f>
        <v>0</v>
      </c>
      <c r="I9" s="283"/>
    </row>
    <row r="10" spans="1:22" ht="40.5" hidden="1" outlineLevel="2">
      <c r="A10" s="236"/>
      <c r="B10" s="281" t="s">
        <v>615</v>
      </c>
      <c r="C10" s="237" t="s">
        <v>616</v>
      </c>
      <c r="D10" s="237">
        <v>1</v>
      </c>
      <c r="E10" s="237">
        <v>0</v>
      </c>
      <c r="F10" s="237">
        <v>1</v>
      </c>
      <c r="G10" s="237">
        <v>0</v>
      </c>
      <c r="H10" s="282" t="s">
        <v>515</v>
      </c>
      <c r="I10" s="283"/>
    </row>
    <row r="11" spans="1:22" ht="54" hidden="1" outlineLevel="2">
      <c r="A11" s="236"/>
      <c r="B11" s="281" t="s">
        <v>617</v>
      </c>
      <c r="C11" s="237" t="s">
        <v>346</v>
      </c>
      <c r="D11" s="237">
        <v>60</v>
      </c>
      <c r="E11" s="237">
        <v>10</v>
      </c>
      <c r="F11" s="237">
        <v>10</v>
      </c>
      <c r="G11" s="237">
        <v>0</v>
      </c>
      <c r="H11" s="282">
        <f t="shared" ref="H11:H14" si="0">G11/E11</f>
        <v>0</v>
      </c>
      <c r="I11" s="283"/>
    </row>
    <row r="12" spans="1:22" ht="27" hidden="1" outlineLevel="2">
      <c r="A12" s="236"/>
      <c r="B12" s="281" t="s">
        <v>618</v>
      </c>
      <c r="C12" s="237" t="s">
        <v>457</v>
      </c>
      <c r="D12" s="237">
        <v>5</v>
      </c>
      <c r="E12" s="237">
        <v>1</v>
      </c>
      <c r="F12" s="237">
        <v>1</v>
      </c>
      <c r="G12" s="237">
        <v>0</v>
      </c>
      <c r="H12" s="282">
        <f t="shared" si="0"/>
        <v>0</v>
      </c>
      <c r="I12" s="283"/>
    </row>
    <row r="13" spans="1:22" ht="27" hidden="1" outlineLevel="2">
      <c r="A13" s="236"/>
      <c r="B13" s="281" t="s">
        <v>619</v>
      </c>
      <c r="C13" s="284" t="s">
        <v>612</v>
      </c>
      <c r="D13" s="237">
        <v>15</v>
      </c>
      <c r="E13" s="237">
        <v>15</v>
      </c>
      <c r="F13" s="237">
        <v>0</v>
      </c>
      <c r="G13" s="237">
        <v>0</v>
      </c>
      <c r="H13" s="282">
        <f t="shared" si="0"/>
        <v>0</v>
      </c>
      <c r="I13" s="283"/>
    </row>
    <row r="14" spans="1:22" ht="40.5" hidden="1" outlineLevel="2">
      <c r="A14" s="236"/>
      <c r="B14" s="281" t="s">
        <v>620</v>
      </c>
      <c r="C14" s="237" t="s">
        <v>891</v>
      </c>
      <c r="D14" s="237">
        <v>0</v>
      </c>
      <c r="E14" s="237">
        <v>500</v>
      </c>
      <c r="F14" s="237">
        <v>500</v>
      </c>
      <c r="G14" s="237">
        <v>0</v>
      </c>
      <c r="H14" s="282">
        <f t="shared" si="0"/>
        <v>0</v>
      </c>
      <c r="I14" s="283"/>
    </row>
    <row r="15" spans="1:22" hidden="1" outlineLevel="2">
      <c r="A15" s="236"/>
      <c r="B15" s="367" t="s">
        <v>566</v>
      </c>
      <c r="C15" s="368"/>
      <c r="D15" s="368"/>
      <c r="E15" s="368"/>
      <c r="F15" s="368"/>
      <c r="G15" s="368"/>
      <c r="H15" s="368"/>
      <c r="I15" s="369"/>
    </row>
    <row r="16" spans="1:22" ht="27" hidden="1" outlineLevel="2">
      <c r="A16" s="236"/>
      <c r="B16" s="281" t="s">
        <v>621</v>
      </c>
      <c r="C16" s="237" t="s">
        <v>457</v>
      </c>
      <c r="D16" s="237">
        <v>1</v>
      </c>
      <c r="E16" s="237">
        <v>0</v>
      </c>
      <c r="F16" s="237">
        <v>0</v>
      </c>
      <c r="G16" s="237">
        <v>0</v>
      </c>
      <c r="H16" s="282" t="s">
        <v>515</v>
      </c>
      <c r="I16" s="283"/>
    </row>
    <row r="17" spans="1:9" hidden="1" outlineLevel="2">
      <c r="A17" s="236"/>
      <c r="B17" s="281" t="s">
        <v>622</v>
      </c>
      <c r="C17" s="237" t="s">
        <v>475</v>
      </c>
      <c r="D17" s="237">
        <v>30</v>
      </c>
      <c r="E17" s="237">
        <v>40</v>
      </c>
      <c r="F17" s="237">
        <v>40</v>
      </c>
      <c r="G17" s="237">
        <v>0</v>
      </c>
      <c r="H17" s="282">
        <f t="shared" ref="H17:H20" si="1">G17/E17</f>
        <v>0</v>
      </c>
      <c r="I17" s="283"/>
    </row>
    <row r="18" spans="1:9" hidden="1" outlineLevel="2">
      <c r="A18" s="236"/>
      <c r="B18" s="281" t="s">
        <v>623</v>
      </c>
      <c r="C18" s="237" t="s">
        <v>457</v>
      </c>
      <c r="D18" s="237">
        <v>1</v>
      </c>
      <c r="E18" s="237">
        <v>0</v>
      </c>
      <c r="F18" s="237">
        <v>0</v>
      </c>
      <c r="G18" s="237">
        <v>0</v>
      </c>
      <c r="H18" s="282" t="s">
        <v>515</v>
      </c>
      <c r="I18" s="283"/>
    </row>
    <row r="19" spans="1:9" ht="27" hidden="1" outlineLevel="2">
      <c r="A19" s="236"/>
      <c r="B19" s="281" t="s">
        <v>624</v>
      </c>
      <c r="C19" s="237" t="s">
        <v>613</v>
      </c>
      <c r="D19" s="237">
        <v>250</v>
      </c>
      <c r="E19" s="237">
        <v>300</v>
      </c>
      <c r="F19" s="237">
        <v>400</v>
      </c>
      <c r="G19" s="237">
        <v>100</v>
      </c>
      <c r="H19" s="282">
        <f t="shared" si="1"/>
        <v>0.33333333333333331</v>
      </c>
      <c r="I19" s="283"/>
    </row>
    <row r="20" spans="1:9" ht="54" hidden="1" outlineLevel="2">
      <c r="A20" s="236"/>
      <c r="B20" s="281" t="s">
        <v>625</v>
      </c>
      <c r="C20" s="284" t="s">
        <v>613</v>
      </c>
      <c r="D20" s="237">
        <v>250</v>
      </c>
      <c r="E20" s="237">
        <v>300</v>
      </c>
      <c r="F20" s="237">
        <v>400</v>
      </c>
      <c r="G20" s="237">
        <v>100</v>
      </c>
      <c r="H20" s="282">
        <f t="shared" si="1"/>
        <v>0.33333333333333331</v>
      </c>
      <c r="I20" s="283"/>
    </row>
    <row r="21" spans="1:9" ht="33.75" hidden="1" customHeight="1" outlineLevel="1" collapsed="1">
      <c r="A21" s="236"/>
      <c r="B21" s="337" t="s">
        <v>217</v>
      </c>
      <c r="C21" s="338"/>
      <c r="D21" s="338"/>
      <c r="E21" s="338"/>
      <c r="F21" s="338"/>
      <c r="G21" s="338"/>
      <c r="H21" s="338"/>
      <c r="I21" s="339"/>
    </row>
    <row r="22" spans="1:9" hidden="1" outlineLevel="2">
      <c r="A22" s="236"/>
      <c r="B22" s="355" t="s">
        <v>556</v>
      </c>
      <c r="C22" s="356"/>
      <c r="D22" s="356"/>
      <c r="E22" s="356"/>
      <c r="F22" s="356"/>
      <c r="G22" s="356"/>
      <c r="H22" s="356"/>
      <c r="I22" s="357"/>
    </row>
    <row r="23" spans="1:9" ht="27" hidden="1" outlineLevel="2">
      <c r="A23" s="236"/>
      <c r="B23" s="281" t="s">
        <v>632</v>
      </c>
      <c r="C23" s="237" t="s">
        <v>627</v>
      </c>
      <c r="D23" s="237">
        <v>150</v>
      </c>
      <c r="E23" s="237">
        <v>230</v>
      </c>
      <c r="F23" s="237">
        <v>190</v>
      </c>
      <c r="G23" s="237">
        <v>0</v>
      </c>
      <c r="H23" s="282">
        <f>G23/E23</f>
        <v>0</v>
      </c>
      <c r="I23" s="283"/>
    </row>
    <row r="24" spans="1:9" ht="40.5" hidden="1" outlineLevel="2">
      <c r="A24" s="236"/>
      <c r="B24" s="281" t="s">
        <v>633</v>
      </c>
      <c r="C24" s="284" t="s">
        <v>628</v>
      </c>
      <c r="D24" s="237">
        <v>0</v>
      </c>
      <c r="E24" s="237">
        <v>1</v>
      </c>
      <c r="F24" s="237">
        <v>1</v>
      </c>
      <c r="G24" s="237">
        <v>0</v>
      </c>
      <c r="H24" s="282">
        <f t="shared" ref="H24:H26" si="2">G24/E24</f>
        <v>0</v>
      </c>
      <c r="I24" s="283"/>
    </row>
    <row r="25" spans="1:9" ht="40.5" hidden="1" outlineLevel="2">
      <c r="A25" s="236"/>
      <c r="B25" s="281" t="s">
        <v>634</v>
      </c>
      <c r="C25" s="237" t="s">
        <v>629</v>
      </c>
      <c r="D25" s="237">
        <v>0</v>
      </c>
      <c r="E25" s="237">
        <v>0</v>
      </c>
      <c r="F25" s="237">
        <v>1</v>
      </c>
      <c r="G25" s="237">
        <v>0</v>
      </c>
      <c r="H25" s="282" t="s">
        <v>515</v>
      </c>
      <c r="I25" s="283"/>
    </row>
    <row r="26" spans="1:9" ht="40.5" hidden="1" outlineLevel="2">
      <c r="A26" s="236"/>
      <c r="B26" s="281" t="s">
        <v>635</v>
      </c>
      <c r="C26" s="284" t="s">
        <v>891</v>
      </c>
      <c r="D26" s="237">
        <v>3350</v>
      </c>
      <c r="E26" s="237">
        <v>200</v>
      </c>
      <c r="F26" s="237">
        <v>200</v>
      </c>
      <c r="G26" s="237">
        <v>0</v>
      </c>
      <c r="H26" s="282">
        <f t="shared" si="2"/>
        <v>0</v>
      </c>
      <c r="I26" s="283"/>
    </row>
    <row r="27" spans="1:9" hidden="1" outlineLevel="2">
      <c r="A27" s="236"/>
      <c r="B27" s="355" t="s">
        <v>566</v>
      </c>
      <c r="C27" s="356"/>
      <c r="D27" s="356"/>
      <c r="E27" s="356"/>
      <c r="F27" s="356"/>
      <c r="G27" s="356"/>
      <c r="H27" s="356"/>
      <c r="I27" s="357"/>
    </row>
    <row r="28" spans="1:9" hidden="1" outlineLevel="2">
      <c r="A28" s="236"/>
      <c r="B28" s="281" t="s">
        <v>636</v>
      </c>
      <c r="C28" s="237" t="s">
        <v>630</v>
      </c>
      <c r="D28" s="237">
        <v>100</v>
      </c>
      <c r="E28" s="237">
        <v>93.5</v>
      </c>
      <c r="F28" s="237">
        <v>103</v>
      </c>
      <c r="G28" s="237">
        <v>0</v>
      </c>
      <c r="H28" s="282">
        <f>G28/E28</f>
        <v>0</v>
      </c>
      <c r="I28" s="283"/>
    </row>
    <row r="29" spans="1:9" ht="67.5" hidden="1" outlineLevel="2">
      <c r="A29" s="236"/>
      <c r="B29" s="281" t="s">
        <v>637</v>
      </c>
      <c r="C29" s="284" t="s">
        <v>631</v>
      </c>
      <c r="D29" s="237">
        <v>130</v>
      </c>
      <c r="E29" s="237">
        <v>122.3</v>
      </c>
      <c r="F29" s="237">
        <v>126.1</v>
      </c>
      <c r="G29" s="237">
        <v>0</v>
      </c>
      <c r="H29" s="282">
        <f t="shared" ref="H29:H30" si="3">G29/E29</f>
        <v>0</v>
      </c>
      <c r="I29" s="283"/>
    </row>
    <row r="30" spans="1:9" ht="54" hidden="1" outlineLevel="2">
      <c r="A30" s="236"/>
      <c r="B30" s="281" t="s">
        <v>626</v>
      </c>
      <c r="C30" s="237" t="s">
        <v>346</v>
      </c>
      <c r="D30" s="237">
        <v>100</v>
      </c>
      <c r="E30" s="237">
        <v>20</v>
      </c>
      <c r="F30" s="237">
        <v>11.3</v>
      </c>
      <c r="G30" s="237">
        <v>1.3</v>
      </c>
      <c r="H30" s="285">
        <f t="shared" si="3"/>
        <v>6.5000000000000002E-2</v>
      </c>
      <c r="I30" s="283"/>
    </row>
    <row r="31" spans="1:9" ht="27.75" hidden="1" customHeight="1" outlineLevel="1" collapsed="1">
      <c r="A31" s="236"/>
      <c r="B31" s="337" t="s">
        <v>534</v>
      </c>
      <c r="C31" s="338"/>
      <c r="D31" s="338"/>
      <c r="E31" s="338"/>
      <c r="F31" s="338"/>
      <c r="G31" s="338"/>
      <c r="H31" s="338"/>
      <c r="I31" s="339"/>
    </row>
    <row r="32" spans="1:9" hidden="1" outlineLevel="2">
      <c r="A32" s="236"/>
      <c r="B32" s="355" t="s">
        <v>556</v>
      </c>
      <c r="C32" s="356"/>
      <c r="D32" s="356"/>
      <c r="E32" s="356"/>
      <c r="F32" s="356"/>
      <c r="G32" s="356"/>
      <c r="H32" s="356"/>
      <c r="I32" s="357"/>
    </row>
    <row r="33" spans="1:9" ht="40.5" hidden="1" outlineLevel="2">
      <c r="A33" s="236"/>
      <c r="B33" s="281" t="s">
        <v>608</v>
      </c>
      <c r="C33" s="237" t="s">
        <v>475</v>
      </c>
      <c r="D33" s="237">
        <v>5</v>
      </c>
      <c r="E33" s="237">
        <v>1</v>
      </c>
      <c r="F33" s="237">
        <v>0</v>
      </c>
      <c r="G33" s="237">
        <v>0</v>
      </c>
      <c r="H33" s="282">
        <f>G33/E33</f>
        <v>0</v>
      </c>
      <c r="I33" s="283"/>
    </row>
    <row r="34" spans="1:9" ht="27" hidden="1" outlineLevel="2">
      <c r="A34" s="236"/>
      <c r="B34" s="281" t="s">
        <v>609</v>
      </c>
      <c r="C34" s="237" t="s">
        <v>475</v>
      </c>
      <c r="D34" s="237">
        <v>5</v>
      </c>
      <c r="E34" s="237">
        <v>5</v>
      </c>
      <c r="F34" s="237">
        <v>10</v>
      </c>
      <c r="G34" s="237">
        <v>5</v>
      </c>
      <c r="H34" s="282">
        <f>G34/E34</f>
        <v>1</v>
      </c>
      <c r="I34" s="283"/>
    </row>
    <row r="35" spans="1:9" hidden="1" outlineLevel="2">
      <c r="A35" s="236"/>
      <c r="B35" s="355" t="s">
        <v>566</v>
      </c>
      <c r="C35" s="356"/>
      <c r="D35" s="356"/>
      <c r="E35" s="356"/>
      <c r="F35" s="356"/>
      <c r="G35" s="356"/>
      <c r="H35" s="356"/>
      <c r="I35" s="357"/>
    </row>
    <row r="36" spans="1:9" ht="54" hidden="1" outlineLevel="2">
      <c r="A36" s="236"/>
      <c r="B36" s="281" t="s">
        <v>610</v>
      </c>
      <c r="C36" s="237" t="s">
        <v>346</v>
      </c>
      <c r="D36" s="237">
        <v>100</v>
      </c>
      <c r="E36" s="237">
        <v>100</v>
      </c>
      <c r="F36" s="237">
        <v>0</v>
      </c>
      <c r="G36" s="237">
        <v>0</v>
      </c>
      <c r="H36" s="282">
        <f>G36/E36</f>
        <v>0</v>
      </c>
      <c r="I36" s="283"/>
    </row>
    <row r="37" spans="1:9" ht="27" hidden="1" outlineLevel="2">
      <c r="A37" s="236"/>
      <c r="B37" s="281" t="s">
        <v>611</v>
      </c>
      <c r="C37" s="237" t="s">
        <v>346</v>
      </c>
      <c r="D37" s="237">
        <v>100</v>
      </c>
      <c r="E37" s="237">
        <v>100</v>
      </c>
      <c r="F37" s="237">
        <v>100</v>
      </c>
      <c r="G37" s="237">
        <v>100</v>
      </c>
      <c r="H37" s="282">
        <f>G37/E37</f>
        <v>1</v>
      </c>
      <c r="I37" s="283"/>
    </row>
    <row r="38" spans="1:9" ht="17.25" customHeight="1" collapsed="1">
      <c r="A38" s="364" t="s">
        <v>224</v>
      </c>
      <c r="B38" s="365"/>
      <c r="C38" s="365"/>
      <c r="D38" s="365"/>
      <c r="E38" s="365"/>
      <c r="F38" s="365"/>
      <c r="G38" s="365"/>
      <c r="H38" s="365"/>
      <c r="I38" s="366"/>
    </row>
    <row r="39" spans="1:9" ht="32.25" hidden="1" customHeight="1" outlineLevel="1" collapsed="1">
      <c r="A39" s="236"/>
      <c r="B39" s="337" t="s">
        <v>225</v>
      </c>
      <c r="C39" s="338"/>
      <c r="D39" s="338"/>
      <c r="E39" s="338"/>
      <c r="F39" s="338"/>
      <c r="G39" s="338"/>
      <c r="H39" s="338"/>
      <c r="I39" s="339"/>
    </row>
    <row r="40" spans="1:9" hidden="1" outlineLevel="2">
      <c r="A40" s="236"/>
      <c r="B40" s="355" t="s">
        <v>556</v>
      </c>
      <c r="C40" s="356"/>
      <c r="D40" s="356"/>
      <c r="E40" s="356"/>
      <c r="F40" s="356"/>
      <c r="G40" s="356"/>
      <c r="H40" s="356"/>
      <c r="I40" s="357"/>
    </row>
    <row r="41" spans="1:9" ht="27" hidden="1" outlineLevel="2">
      <c r="A41" s="236"/>
      <c r="B41" s="281" t="s">
        <v>843</v>
      </c>
      <c r="C41" s="237" t="s">
        <v>627</v>
      </c>
      <c r="D41" s="237">
        <v>20</v>
      </c>
      <c r="E41" s="237">
        <v>50</v>
      </c>
      <c r="F41" s="237">
        <v>50</v>
      </c>
      <c r="G41" s="237">
        <v>0</v>
      </c>
      <c r="H41" s="282">
        <f t="shared" ref="H41:H44" si="4">G41/E41</f>
        <v>0</v>
      </c>
      <c r="I41" s="286"/>
    </row>
    <row r="42" spans="1:9" ht="40.5" hidden="1" outlineLevel="2">
      <c r="A42" s="236"/>
      <c r="B42" s="281" t="s">
        <v>844</v>
      </c>
      <c r="C42" s="237" t="s">
        <v>457</v>
      </c>
      <c r="D42" s="237">
        <v>1</v>
      </c>
      <c r="E42" s="237">
        <v>1</v>
      </c>
      <c r="F42" s="237">
        <v>1</v>
      </c>
      <c r="G42" s="237">
        <v>0</v>
      </c>
      <c r="H42" s="282">
        <f t="shared" si="4"/>
        <v>0</v>
      </c>
      <c r="I42" s="286"/>
    </row>
    <row r="43" spans="1:9" ht="54" hidden="1" outlineLevel="2">
      <c r="A43" s="236"/>
      <c r="B43" s="281" t="s">
        <v>841</v>
      </c>
      <c r="C43" s="237" t="s">
        <v>346</v>
      </c>
      <c r="D43" s="237">
        <v>60</v>
      </c>
      <c r="E43" s="237">
        <v>10</v>
      </c>
      <c r="F43" s="237">
        <v>10</v>
      </c>
      <c r="G43" s="237">
        <v>0</v>
      </c>
      <c r="H43" s="282">
        <f t="shared" si="4"/>
        <v>0</v>
      </c>
      <c r="I43" s="286"/>
    </row>
    <row r="44" spans="1:9" ht="27" hidden="1" outlineLevel="2">
      <c r="A44" s="236"/>
      <c r="B44" s="281" t="s">
        <v>845</v>
      </c>
      <c r="C44" s="237" t="s">
        <v>457</v>
      </c>
      <c r="D44" s="237">
        <v>5</v>
      </c>
      <c r="E44" s="237">
        <v>1</v>
      </c>
      <c r="F44" s="237">
        <v>1</v>
      </c>
      <c r="G44" s="237">
        <v>0</v>
      </c>
      <c r="H44" s="282">
        <f t="shared" si="4"/>
        <v>0</v>
      </c>
      <c r="I44" s="286"/>
    </row>
    <row r="45" spans="1:9" ht="27.75" hidden="1" customHeight="1" outlineLevel="2">
      <c r="A45" s="236"/>
      <c r="B45" s="281" t="s">
        <v>619</v>
      </c>
      <c r="C45" s="237" t="s">
        <v>842</v>
      </c>
      <c r="D45" s="237">
        <v>15</v>
      </c>
      <c r="E45" s="237">
        <v>10</v>
      </c>
      <c r="F45" s="237">
        <v>10</v>
      </c>
      <c r="G45" s="237">
        <v>0</v>
      </c>
      <c r="H45" s="282">
        <f>G45/E45</f>
        <v>0</v>
      </c>
      <c r="I45" s="283"/>
    </row>
    <row r="46" spans="1:9" ht="27.75" hidden="1" customHeight="1" outlineLevel="2">
      <c r="A46" s="236"/>
      <c r="B46" s="281" t="s">
        <v>620</v>
      </c>
      <c r="C46" s="237" t="s">
        <v>892</v>
      </c>
      <c r="D46" s="237">
        <v>0</v>
      </c>
      <c r="E46" s="237">
        <v>500</v>
      </c>
      <c r="F46" s="237">
        <v>500</v>
      </c>
      <c r="G46" s="237">
        <v>0</v>
      </c>
      <c r="H46" s="282">
        <f>G46/E46</f>
        <v>0</v>
      </c>
      <c r="I46" s="283"/>
    </row>
    <row r="47" spans="1:9" hidden="1" outlineLevel="2">
      <c r="A47" s="236"/>
      <c r="B47" s="355" t="s">
        <v>566</v>
      </c>
      <c r="C47" s="356"/>
      <c r="D47" s="356"/>
      <c r="E47" s="356"/>
      <c r="F47" s="356"/>
      <c r="G47" s="356"/>
      <c r="H47" s="356"/>
      <c r="I47" s="357"/>
    </row>
    <row r="48" spans="1:9" ht="27.75" hidden="1" customHeight="1" outlineLevel="2">
      <c r="A48" s="236"/>
      <c r="B48" s="281" t="s">
        <v>621</v>
      </c>
      <c r="C48" s="284" t="s">
        <v>457</v>
      </c>
      <c r="D48" s="237">
        <v>1</v>
      </c>
      <c r="E48" s="237">
        <v>0</v>
      </c>
      <c r="F48" s="237">
        <v>0</v>
      </c>
      <c r="G48" s="237">
        <v>0</v>
      </c>
      <c r="H48" s="282" t="s">
        <v>515</v>
      </c>
      <c r="I48" s="283"/>
    </row>
    <row r="49" spans="1:9" ht="27.75" hidden="1" customHeight="1" outlineLevel="2">
      <c r="A49" s="236"/>
      <c r="B49" s="281" t="s">
        <v>622</v>
      </c>
      <c r="C49" s="284" t="s">
        <v>848</v>
      </c>
      <c r="D49" s="237">
        <v>30</v>
      </c>
      <c r="E49" s="237">
        <v>30</v>
      </c>
      <c r="F49" s="237">
        <v>30</v>
      </c>
      <c r="G49" s="237">
        <v>0</v>
      </c>
      <c r="H49" s="282">
        <f t="shared" ref="H49:H52" si="5">G49/E49</f>
        <v>0</v>
      </c>
      <c r="I49" s="283"/>
    </row>
    <row r="50" spans="1:9" ht="27" hidden="1" outlineLevel="2">
      <c r="A50" s="236"/>
      <c r="B50" s="281" t="s">
        <v>623</v>
      </c>
      <c r="C50" s="284" t="s">
        <v>846</v>
      </c>
      <c r="D50" s="237">
        <v>1</v>
      </c>
      <c r="E50" s="237">
        <v>0</v>
      </c>
      <c r="F50" s="237">
        <v>0</v>
      </c>
      <c r="G50" s="237">
        <v>0</v>
      </c>
      <c r="H50" s="282" t="s">
        <v>515</v>
      </c>
      <c r="I50" s="283"/>
    </row>
    <row r="51" spans="1:9" ht="27" hidden="1" outlineLevel="2">
      <c r="A51" s="236"/>
      <c r="B51" s="281" t="s">
        <v>624</v>
      </c>
      <c r="C51" s="284" t="s">
        <v>847</v>
      </c>
      <c r="D51" s="237">
        <v>150</v>
      </c>
      <c r="E51" s="237">
        <v>200</v>
      </c>
      <c r="F51" s="237">
        <v>200</v>
      </c>
      <c r="G51" s="237">
        <v>0</v>
      </c>
      <c r="H51" s="282">
        <f t="shared" si="5"/>
        <v>0</v>
      </c>
      <c r="I51" s="283"/>
    </row>
    <row r="52" spans="1:9" ht="54" hidden="1" outlineLevel="2">
      <c r="A52" s="236"/>
      <c r="B52" s="281" t="s">
        <v>625</v>
      </c>
      <c r="C52" s="284" t="s">
        <v>847</v>
      </c>
      <c r="D52" s="237">
        <v>100</v>
      </c>
      <c r="E52" s="237">
        <v>200</v>
      </c>
      <c r="F52" s="237">
        <v>200</v>
      </c>
      <c r="G52" s="237">
        <v>0</v>
      </c>
      <c r="H52" s="282">
        <f t="shared" si="5"/>
        <v>0</v>
      </c>
      <c r="I52" s="283"/>
    </row>
    <row r="53" spans="1:9" ht="33.75" hidden="1" customHeight="1" outlineLevel="1" collapsed="1">
      <c r="A53" s="236"/>
      <c r="B53" s="337" t="s">
        <v>535</v>
      </c>
      <c r="C53" s="338"/>
      <c r="D53" s="338"/>
      <c r="E53" s="338"/>
      <c r="F53" s="338"/>
      <c r="G53" s="338"/>
      <c r="H53" s="338"/>
      <c r="I53" s="339"/>
    </row>
    <row r="54" spans="1:9" hidden="1" outlineLevel="2">
      <c r="A54" s="236"/>
      <c r="B54" s="355" t="s">
        <v>556</v>
      </c>
      <c r="C54" s="356"/>
      <c r="D54" s="356"/>
      <c r="E54" s="356"/>
      <c r="F54" s="356"/>
      <c r="G54" s="356"/>
      <c r="H54" s="356"/>
      <c r="I54" s="357"/>
    </row>
    <row r="55" spans="1:9" ht="27" hidden="1" outlineLevel="2">
      <c r="A55" s="110"/>
      <c r="B55" s="281" t="s">
        <v>833</v>
      </c>
      <c r="C55" s="237" t="s">
        <v>627</v>
      </c>
      <c r="D55" s="237">
        <v>110</v>
      </c>
      <c r="E55" s="237">
        <v>30</v>
      </c>
      <c r="F55" s="237">
        <v>30</v>
      </c>
      <c r="G55" s="237">
        <v>0</v>
      </c>
      <c r="H55" s="282">
        <f>G55/E55</f>
        <v>0</v>
      </c>
      <c r="I55" s="283"/>
    </row>
    <row r="56" spans="1:9" ht="27.75" hidden="1" customHeight="1" outlineLevel="2">
      <c r="A56" s="236"/>
      <c r="B56" s="281" t="s">
        <v>608</v>
      </c>
      <c r="C56" s="237" t="s">
        <v>475</v>
      </c>
      <c r="D56" s="237">
        <v>6</v>
      </c>
      <c r="E56" s="237">
        <v>1</v>
      </c>
      <c r="F56" s="237">
        <v>3</v>
      </c>
      <c r="G56" s="237">
        <v>0</v>
      </c>
      <c r="H56" s="282">
        <f>G56/E56</f>
        <v>0</v>
      </c>
      <c r="I56" s="283"/>
    </row>
    <row r="57" spans="1:9" ht="27.75" hidden="1" customHeight="1" outlineLevel="2">
      <c r="A57" s="236"/>
      <c r="B57" s="281" t="s">
        <v>609</v>
      </c>
      <c r="C57" s="237" t="s">
        <v>475</v>
      </c>
      <c r="D57" s="237">
        <v>5</v>
      </c>
      <c r="E57" s="237">
        <v>5</v>
      </c>
      <c r="F57" s="237">
        <v>5</v>
      </c>
      <c r="G57" s="237">
        <v>0</v>
      </c>
      <c r="H57" s="282">
        <f>G57/E57</f>
        <v>0</v>
      </c>
      <c r="I57" s="283"/>
    </row>
    <row r="58" spans="1:9" hidden="1" outlineLevel="2">
      <c r="A58" s="236"/>
      <c r="B58" s="355" t="s">
        <v>566</v>
      </c>
      <c r="C58" s="356"/>
      <c r="D58" s="356"/>
      <c r="E58" s="356"/>
      <c r="F58" s="356"/>
      <c r="G58" s="356"/>
      <c r="H58" s="356"/>
      <c r="I58" s="357"/>
    </row>
    <row r="59" spans="1:9" ht="27.75" hidden="1" customHeight="1" outlineLevel="2">
      <c r="A59" s="236"/>
      <c r="B59" s="281" t="s">
        <v>835</v>
      </c>
      <c r="C59" s="237" t="s">
        <v>834</v>
      </c>
      <c r="D59" s="237">
        <v>6800</v>
      </c>
      <c r="E59" s="237">
        <v>6398</v>
      </c>
      <c r="F59" s="237">
        <v>6596</v>
      </c>
      <c r="G59" s="237">
        <v>0</v>
      </c>
      <c r="H59" s="282">
        <f>G59/E59</f>
        <v>0</v>
      </c>
      <c r="I59" s="283"/>
    </row>
    <row r="60" spans="1:9" ht="27.75" hidden="1" customHeight="1" outlineLevel="2">
      <c r="A60" s="236"/>
      <c r="B60" s="281" t="s">
        <v>836</v>
      </c>
      <c r="C60" s="376"/>
      <c r="D60" s="377"/>
      <c r="E60" s="377"/>
      <c r="F60" s="377"/>
      <c r="G60" s="377"/>
      <c r="H60" s="377"/>
      <c r="I60" s="378"/>
    </row>
    <row r="61" spans="1:9" hidden="1" outlineLevel="2">
      <c r="A61" s="236"/>
      <c r="B61" s="281" t="s">
        <v>837</v>
      </c>
      <c r="C61" s="237" t="s">
        <v>457</v>
      </c>
      <c r="D61" s="237" t="s">
        <v>838</v>
      </c>
      <c r="E61" s="237">
        <v>1</v>
      </c>
      <c r="F61" s="237">
        <v>1</v>
      </c>
      <c r="G61" s="237">
        <v>0</v>
      </c>
      <c r="H61" s="282">
        <f t="shared" ref="H61:H63" si="6">G61/E61</f>
        <v>0</v>
      </c>
      <c r="I61" s="283"/>
    </row>
    <row r="62" spans="1:9" hidden="1" outlineLevel="2">
      <c r="A62" s="236"/>
      <c r="B62" s="287" t="s">
        <v>839</v>
      </c>
      <c r="C62" s="237" t="s">
        <v>346</v>
      </c>
      <c r="D62" s="237">
        <v>100</v>
      </c>
      <c r="E62" s="237">
        <v>10</v>
      </c>
      <c r="F62" s="237">
        <v>10</v>
      </c>
      <c r="G62" s="237">
        <v>0</v>
      </c>
      <c r="H62" s="282">
        <f t="shared" si="6"/>
        <v>0</v>
      </c>
      <c r="I62" s="283"/>
    </row>
    <row r="63" spans="1:9" ht="66" hidden="1" customHeight="1" outlineLevel="2">
      <c r="A63" s="236"/>
      <c r="B63" s="281" t="s">
        <v>840</v>
      </c>
      <c r="C63" s="284" t="s">
        <v>631</v>
      </c>
      <c r="D63" s="237">
        <v>13.8</v>
      </c>
      <c r="E63" s="237">
        <v>13</v>
      </c>
      <c r="F63" s="237">
        <v>13.4</v>
      </c>
      <c r="G63" s="237">
        <v>0</v>
      </c>
      <c r="H63" s="282">
        <f t="shared" si="6"/>
        <v>0</v>
      </c>
      <c r="I63" s="283"/>
    </row>
    <row r="64" spans="1:9" ht="27.75" hidden="1" customHeight="1" outlineLevel="1" collapsed="1">
      <c r="A64" s="236"/>
      <c r="B64" s="337" t="s">
        <v>536</v>
      </c>
      <c r="C64" s="338"/>
      <c r="D64" s="338"/>
      <c r="E64" s="338"/>
      <c r="F64" s="338"/>
      <c r="G64" s="338"/>
      <c r="H64" s="338"/>
      <c r="I64" s="339"/>
    </row>
    <row r="65" spans="1:9" hidden="1" outlineLevel="2">
      <c r="A65" s="236"/>
      <c r="B65" s="355" t="s">
        <v>556</v>
      </c>
      <c r="C65" s="356"/>
      <c r="D65" s="356"/>
      <c r="E65" s="356"/>
      <c r="F65" s="356"/>
      <c r="G65" s="356"/>
      <c r="H65" s="356"/>
      <c r="I65" s="357"/>
    </row>
    <row r="66" spans="1:9" ht="27.75" hidden="1" customHeight="1" outlineLevel="2">
      <c r="A66" s="236"/>
      <c r="B66" s="281" t="s">
        <v>608</v>
      </c>
      <c r="C66" s="237" t="s">
        <v>475</v>
      </c>
      <c r="D66" s="237">
        <v>6</v>
      </c>
      <c r="E66" s="237">
        <v>1</v>
      </c>
      <c r="F66" s="237">
        <v>3</v>
      </c>
      <c r="G66" s="237">
        <v>0</v>
      </c>
      <c r="H66" s="282">
        <f>G66/E66</f>
        <v>0</v>
      </c>
      <c r="I66" s="283"/>
    </row>
    <row r="67" spans="1:9" ht="27.75" hidden="1" customHeight="1" outlineLevel="2">
      <c r="A67" s="236"/>
      <c r="B67" s="281" t="s">
        <v>609</v>
      </c>
      <c r="C67" s="237" t="s">
        <v>475</v>
      </c>
      <c r="D67" s="237">
        <v>5</v>
      </c>
      <c r="E67" s="237">
        <v>5</v>
      </c>
      <c r="F67" s="237">
        <v>5</v>
      </c>
      <c r="G67" s="237">
        <v>0</v>
      </c>
      <c r="H67" s="282">
        <f>G67/E67</f>
        <v>0</v>
      </c>
      <c r="I67" s="283"/>
    </row>
    <row r="68" spans="1:9" hidden="1" outlineLevel="2">
      <c r="A68" s="236"/>
      <c r="B68" s="355" t="s">
        <v>566</v>
      </c>
      <c r="C68" s="356"/>
      <c r="D68" s="356"/>
      <c r="E68" s="356"/>
      <c r="F68" s="356"/>
      <c r="G68" s="356"/>
      <c r="H68" s="356"/>
      <c r="I68" s="357"/>
    </row>
    <row r="69" spans="1:9" ht="27.75" hidden="1" customHeight="1" outlineLevel="2">
      <c r="A69" s="236"/>
      <c r="B69" s="281" t="s">
        <v>610</v>
      </c>
      <c r="C69" s="237" t="s">
        <v>346</v>
      </c>
      <c r="D69" s="237">
        <v>100</v>
      </c>
      <c r="E69" s="237">
        <v>100</v>
      </c>
      <c r="F69" s="237">
        <v>100</v>
      </c>
      <c r="G69" s="237">
        <v>0</v>
      </c>
      <c r="H69" s="282">
        <f>G69/E69</f>
        <v>0</v>
      </c>
      <c r="I69" s="283"/>
    </row>
    <row r="70" spans="1:9" ht="27.75" hidden="1" customHeight="1" outlineLevel="2">
      <c r="A70" s="236"/>
      <c r="B70" s="281" t="s">
        <v>611</v>
      </c>
      <c r="C70" s="237" t="s">
        <v>346</v>
      </c>
      <c r="D70" s="237">
        <v>100</v>
      </c>
      <c r="E70" s="237">
        <v>100</v>
      </c>
      <c r="F70" s="237">
        <v>100</v>
      </c>
      <c r="G70" s="237">
        <v>0</v>
      </c>
      <c r="H70" s="282">
        <f>G70/E70</f>
        <v>0</v>
      </c>
      <c r="I70" s="283"/>
    </row>
    <row r="71" spans="1:9" ht="17.25" customHeight="1" collapsed="1">
      <c r="A71" s="364" t="s">
        <v>234</v>
      </c>
      <c r="B71" s="365"/>
      <c r="C71" s="365"/>
      <c r="D71" s="365"/>
      <c r="E71" s="365"/>
      <c r="F71" s="365"/>
      <c r="G71" s="365"/>
      <c r="H71" s="365"/>
      <c r="I71" s="366"/>
    </row>
    <row r="72" spans="1:9" ht="32.25" hidden="1" customHeight="1" outlineLevel="1" collapsed="1">
      <c r="A72" s="236"/>
      <c r="B72" s="337" t="s">
        <v>537</v>
      </c>
      <c r="C72" s="338"/>
      <c r="D72" s="338"/>
      <c r="E72" s="338"/>
      <c r="F72" s="338"/>
      <c r="G72" s="338"/>
      <c r="H72" s="338"/>
      <c r="I72" s="339"/>
    </row>
    <row r="73" spans="1:9" hidden="1" outlineLevel="2">
      <c r="A73" s="236"/>
      <c r="B73" s="367" t="s">
        <v>556</v>
      </c>
      <c r="C73" s="368"/>
      <c r="D73" s="368"/>
      <c r="E73" s="368"/>
      <c r="F73" s="368"/>
      <c r="G73" s="368"/>
      <c r="H73" s="368"/>
      <c r="I73" s="369"/>
    </row>
    <row r="74" spans="1:9" ht="32.25" hidden="1" customHeight="1" outlineLevel="2">
      <c r="A74" s="236"/>
      <c r="B74" s="281" t="s">
        <v>638</v>
      </c>
      <c r="C74" s="237" t="s">
        <v>457</v>
      </c>
      <c r="D74" s="237">
        <v>30</v>
      </c>
      <c r="E74" s="237">
        <v>40</v>
      </c>
      <c r="F74" s="237">
        <v>40</v>
      </c>
      <c r="G74" s="237">
        <v>0</v>
      </c>
      <c r="H74" s="282">
        <f>G74/E74</f>
        <v>0</v>
      </c>
      <c r="I74" s="283"/>
    </row>
    <row r="75" spans="1:9" ht="40.5" hidden="1" outlineLevel="2">
      <c r="A75" s="236"/>
      <c r="B75" s="281" t="s">
        <v>639</v>
      </c>
      <c r="C75" s="237" t="s">
        <v>616</v>
      </c>
      <c r="D75" s="237">
        <v>1</v>
      </c>
      <c r="E75" s="237">
        <v>1</v>
      </c>
      <c r="F75" s="237">
        <v>1</v>
      </c>
      <c r="G75" s="237">
        <v>0</v>
      </c>
      <c r="H75" s="282">
        <f t="shared" ref="H75:H79" si="7">G75/E75</f>
        <v>0</v>
      </c>
      <c r="I75" s="283"/>
    </row>
    <row r="76" spans="1:9" ht="32.25" hidden="1" customHeight="1" outlineLevel="2">
      <c r="A76" s="236"/>
      <c r="B76" s="281" t="s">
        <v>640</v>
      </c>
      <c r="C76" s="237" t="s">
        <v>346</v>
      </c>
      <c r="D76" s="237">
        <v>60</v>
      </c>
      <c r="E76" s="237">
        <v>10</v>
      </c>
      <c r="F76" s="237">
        <v>10</v>
      </c>
      <c r="G76" s="237">
        <v>0</v>
      </c>
      <c r="H76" s="282">
        <f t="shared" si="7"/>
        <v>0</v>
      </c>
      <c r="I76" s="283"/>
    </row>
    <row r="77" spans="1:9" ht="32.25" hidden="1" customHeight="1" outlineLevel="2">
      <c r="A77" s="236"/>
      <c r="B77" s="281" t="s">
        <v>641</v>
      </c>
      <c r="C77" s="237" t="s">
        <v>457</v>
      </c>
      <c r="D77" s="237">
        <v>6</v>
      </c>
      <c r="E77" s="237">
        <v>6</v>
      </c>
      <c r="F77" s="237">
        <v>3</v>
      </c>
      <c r="G77" s="237">
        <v>0</v>
      </c>
      <c r="H77" s="282">
        <f t="shared" si="7"/>
        <v>0</v>
      </c>
      <c r="I77" s="283"/>
    </row>
    <row r="78" spans="1:9" ht="32.25" hidden="1" customHeight="1" outlineLevel="2">
      <c r="A78" s="236"/>
      <c r="B78" s="281" t="s">
        <v>619</v>
      </c>
      <c r="C78" s="284" t="s">
        <v>612</v>
      </c>
      <c r="D78" s="237">
        <v>15</v>
      </c>
      <c r="E78" s="237">
        <v>10</v>
      </c>
      <c r="F78" s="237">
        <v>10</v>
      </c>
      <c r="G78" s="237">
        <v>0</v>
      </c>
      <c r="H78" s="282">
        <f t="shared" si="7"/>
        <v>0</v>
      </c>
      <c r="I78" s="283"/>
    </row>
    <row r="79" spans="1:9" ht="40.5" hidden="1" outlineLevel="2">
      <c r="A79" s="236"/>
      <c r="B79" s="281" t="s">
        <v>620</v>
      </c>
      <c r="C79" s="237" t="s">
        <v>891</v>
      </c>
      <c r="D79" s="237">
        <v>0</v>
      </c>
      <c r="E79" s="237">
        <v>400</v>
      </c>
      <c r="F79" s="237">
        <v>400</v>
      </c>
      <c r="G79" s="237">
        <v>0</v>
      </c>
      <c r="H79" s="282">
        <f t="shared" si="7"/>
        <v>0</v>
      </c>
      <c r="I79" s="283"/>
    </row>
    <row r="80" spans="1:9" hidden="1" outlineLevel="2">
      <c r="A80" s="236"/>
      <c r="B80" s="367" t="s">
        <v>566</v>
      </c>
      <c r="C80" s="368"/>
      <c r="D80" s="368"/>
      <c r="E80" s="368"/>
      <c r="F80" s="368"/>
      <c r="G80" s="368"/>
      <c r="H80" s="368"/>
      <c r="I80" s="369"/>
    </row>
    <row r="81" spans="1:9" ht="32.25" hidden="1" customHeight="1" outlineLevel="2">
      <c r="A81" s="236"/>
      <c r="B81" s="281" t="s">
        <v>642</v>
      </c>
      <c r="C81" s="237" t="s">
        <v>457</v>
      </c>
      <c r="D81" s="237">
        <v>1</v>
      </c>
      <c r="E81" s="237">
        <v>0</v>
      </c>
      <c r="F81" s="237">
        <v>0</v>
      </c>
      <c r="G81" s="237">
        <v>0</v>
      </c>
      <c r="H81" s="282" t="s">
        <v>515</v>
      </c>
      <c r="I81" s="283"/>
    </row>
    <row r="82" spans="1:9" ht="32.25" hidden="1" customHeight="1" outlineLevel="2">
      <c r="A82" s="236"/>
      <c r="B82" s="281" t="s">
        <v>622</v>
      </c>
      <c r="C82" s="237" t="s">
        <v>475</v>
      </c>
      <c r="D82" s="237">
        <v>30</v>
      </c>
      <c r="E82" s="237">
        <v>40</v>
      </c>
      <c r="F82" s="237">
        <v>40</v>
      </c>
      <c r="G82" s="237">
        <v>0</v>
      </c>
      <c r="H82" s="282">
        <f t="shared" ref="H82" si="8">G82/E82</f>
        <v>0</v>
      </c>
      <c r="I82" s="283"/>
    </row>
    <row r="83" spans="1:9" ht="32.25" hidden="1" customHeight="1" outlineLevel="2">
      <c r="A83" s="236"/>
      <c r="B83" s="281" t="s">
        <v>623</v>
      </c>
      <c r="C83" s="237" t="s">
        <v>457</v>
      </c>
      <c r="D83" s="237">
        <v>1</v>
      </c>
      <c r="E83" s="237">
        <v>0</v>
      </c>
      <c r="F83" s="237">
        <v>0</v>
      </c>
      <c r="G83" s="237">
        <v>0</v>
      </c>
      <c r="H83" s="282" t="s">
        <v>515</v>
      </c>
      <c r="I83" s="283"/>
    </row>
    <row r="84" spans="1:9" ht="32.25" hidden="1" customHeight="1" outlineLevel="2">
      <c r="A84" s="236"/>
      <c r="B84" s="281" t="s">
        <v>643</v>
      </c>
      <c r="C84" s="237" t="s">
        <v>613</v>
      </c>
      <c r="D84" s="237">
        <v>250</v>
      </c>
      <c r="E84" s="237">
        <v>300</v>
      </c>
      <c r="F84" s="237">
        <v>300</v>
      </c>
      <c r="G84" s="237">
        <v>0</v>
      </c>
      <c r="H84" s="282">
        <f t="shared" ref="H84" si="9">G84/E84</f>
        <v>0</v>
      </c>
      <c r="I84" s="283"/>
    </row>
    <row r="85" spans="1:9" ht="33.75" hidden="1" customHeight="1" outlineLevel="1" collapsed="1">
      <c r="A85" s="236"/>
      <c r="B85" s="337" t="s">
        <v>238</v>
      </c>
      <c r="C85" s="338"/>
      <c r="D85" s="338"/>
      <c r="E85" s="338"/>
      <c r="F85" s="338"/>
      <c r="G85" s="338"/>
      <c r="H85" s="338"/>
      <c r="I85" s="339"/>
    </row>
    <row r="86" spans="1:9" hidden="1" outlineLevel="2">
      <c r="A86" s="236"/>
      <c r="B86" s="355" t="s">
        <v>556</v>
      </c>
      <c r="C86" s="356"/>
      <c r="D86" s="356"/>
      <c r="E86" s="356"/>
      <c r="F86" s="356"/>
      <c r="G86" s="356"/>
      <c r="H86" s="356"/>
      <c r="I86" s="357"/>
    </row>
    <row r="87" spans="1:9" ht="27" hidden="1" outlineLevel="2">
      <c r="A87" s="236"/>
      <c r="B87" s="281" t="s">
        <v>632</v>
      </c>
      <c r="C87" s="237" t="s">
        <v>627</v>
      </c>
      <c r="D87" s="237">
        <v>50</v>
      </c>
      <c r="E87" s="237">
        <v>50</v>
      </c>
      <c r="F87" s="237">
        <v>50</v>
      </c>
      <c r="G87" s="237">
        <v>0</v>
      </c>
      <c r="H87" s="282">
        <f>G87/E87</f>
        <v>0</v>
      </c>
      <c r="I87" s="283"/>
    </row>
    <row r="88" spans="1:9" ht="40.5" hidden="1" outlineLevel="2">
      <c r="A88" s="236"/>
      <c r="B88" s="281" t="s">
        <v>633</v>
      </c>
      <c r="C88" s="284" t="s">
        <v>628</v>
      </c>
      <c r="D88" s="237">
        <v>0</v>
      </c>
      <c r="E88" s="237">
        <v>1</v>
      </c>
      <c r="F88" s="237">
        <v>1</v>
      </c>
      <c r="G88" s="237">
        <v>0</v>
      </c>
      <c r="H88" s="282">
        <f t="shared" ref="H88" si="10">G88/E88</f>
        <v>0</v>
      </c>
      <c r="I88" s="283"/>
    </row>
    <row r="89" spans="1:9" ht="40.5" hidden="1" outlineLevel="2">
      <c r="A89" s="236"/>
      <c r="B89" s="281" t="s">
        <v>634</v>
      </c>
      <c r="C89" s="237" t="s">
        <v>629</v>
      </c>
      <c r="D89" s="237">
        <v>0</v>
      </c>
      <c r="E89" s="237">
        <v>0</v>
      </c>
      <c r="F89" s="237">
        <v>0</v>
      </c>
      <c r="G89" s="237">
        <v>0</v>
      </c>
      <c r="H89" s="282" t="s">
        <v>515</v>
      </c>
      <c r="I89" s="283"/>
    </row>
    <row r="90" spans="1:9" ht="40.5" hidden="1" outlineLevel="2">
      <c r="A90" s="236"/>
      <c r="B90" s="281" t="s">
        <v>644</v>
      </c>
      <c r="C90" s="284" t="s">
        <v>891</v>
      </c>
      <c r="D90" s="237">
        <v>2000</v>
      </c>
      <c r="E90" s="237">
        <v>350</v>
      </c>
      <c r="F90" s="237">
        <v>350</v>
      </c>
      <c r="G90" s="237">
        <v>0</v>
      </c>
      <c r="H90" s="282">
        <f t="shared" ref="H90" si="11">G90/E90</f>
        <v>0</v>
      </c>
      <c r="I90" s="283"/>
    </row>
    <row r="91" spans="1:9" hidden="1" outlineLevel="2">
      <c r="A91" s="236"/>
      <c r="B91" s="355" t="s">
        <v>566</v>
      </c>
      <c r="C91" s="356"/>
      <c r="D91" s="356"/>
      <c r="E91" s="356"/>
      <c r="F91" s="356"/>
      <c r="G91" s="356"/>
      <c r="H91" s="356"/>
      <c r="I91" s="357"/>
    </row>
    <row r="92" spans="1:9" hidden="1" outlineLevel="2">
      <c r="A92" s="236"/>
      <c r="B92" s="281" t="s">
        <v>645</v>
      </c>
      <c r="C92" s="237" t="s">
        <v>630</v>
      </c>
      <c r="D92" s="237">
        <v>100</v>
      </c>
      <c r="E92" s="237">
        <v>93.5</v>
      </c>
      <c r="F92" s="237">
        <v>95</v>
      </c>
      <c r="G92" s="237">
        <v>0</v>
      </c>
      <c r="H92" s="282">
        <f>G92/E92</f>
        <v>0</v>
      </c>
      <c r="I92" s="283"/>
    </row>
    <row r="93" spans="1:9" ht="67.5" hidden="1" outlineLevel="2">
      <c r="A93" s="236"/>
      <c r="B93" s="281" t="s">
        <v>646</v>
      </c>
      <c r="C93" s="284" t="s">
        <v>631</v>
      </c>
      <c r="D93" s="237">
        <v>116</v>
      </c>
      <c r="E93" s="237">
        <v>112.5</v>
      </c>
      <c r="F93" s="237">
        <v>112.5</v>
      </c>
      <c r="G93" s="237">
        <v>0</v>
      </c>
      <c r="H93" s="282">
        <f t="shared" ref="H93:H94" si="12">G93/E93</f>
        <v>0</v>
      </c>
      <c r="I93" s="283"/>
    </row>
    <row r="94" spans="1:9" ht="40.5" hidden="1" outlineLevel="2">
      <c r="A94" s="236"/>
      <c r="B94" s="281" t="s">
        <v>647</v>
      </c>
      <c r="C94" s="237" t="s">
        <v>346</v>
      </c>
      <c r="D94" s="237">
        <v>100</v>
      </c>
      <c r="E94" s="237">
        <v>10</v>
      </c>
      <c r="F94" s="237">
        <v>10</v>
      </c>
      <c r="G94" s="237">
        <v>0</v>
      </c>
      <c r="H94" s="288">
        <f t="shared" si="12"/>
        <v>0</v>
      </c>
      <c r="I94" s="283"/>
    </row>
    <row r="95" spans="1:9" ht="27.75" hidden="1" customHeight="1" outlineLevel="1" collapsed="1">
      <c r="A95" s="236"/>
      <c r="B95" s="337" t="s">
        <v>541</v>
      </c>
      <c r="C95" s="338"/>
      <c r="D95" s="338"/>
      <c r="E95" s="338"/>
      <c r="F95" s="338"/>
      <c r="G95" s="338"/>
      <c r="H95" s="338"/>
      <c r="I95" s="339"/>
    </row>
    <row r="96" spans="1:9" hidden="1" outlineLevel="2">
      <c r="A96" s="236"/>
      <c r="B96" s="355" t="s">
        <v>556</v>
      </c>
      <c r="C96" s="356"/>
      <c r="D96" s="356"/>
      <c r="E96" s="356"/>
      <c r="F96" s="356"/>
      <c r="G96" s="356"/>
      <c r="H96" s="356"/>
      <c r="I96" s="357"/>
    </row>
    <row r="97" spans="1:9" ht="27.75" hidden="1" customHeight="1" outlineLevel="2">
      <c r="A97" s="236"/>
      <c r="B97" s="281" t="s">
        <v>608</v>
      </c>
      <c r="C97" s="237" t="s">
        <v>475</v>
      </c>
      <c r="D97" s="237">
        <v>5</v>
      </c>
      <c r="E97" s="237">
        <v>2</v>
      </c>
      <c r="F97" s="237">
        <v>4</v>
      </c>
      <c r="G97" s="237">
        <v>0</v>
      </c>
      <c r="H97" s="282">
        <f>G97/E97</f>
        <v>0</v>
      </c>
      <c r="I97" s="283"/>
    </row>
    <row r="98" spans="1:9" ht="27.75" hidden="1" customHeight="1" outlineLevel="2">
      <c r="A98" s="236"/>
      <c r="B98" s="281" t="s">
        <v>609</v>
      </c>
      <c r="C98" s="237" t="s">
        <v>475</v>
      </c>
      <c r="D98" s="237">
        <v>5</v>
      </c>
      <c r="E98" s="237">
        <v>5</v>
      </c>
      <c r="F98" s="237">
        <v>5</v>
      </c>
      <c r="G98" s="237">
        <v>0</v>
      </c>
      <c r="H98" s="282">
        <f>G98/E98</f>
        <v>0</v>
      </c>
      <c r="I98" s="283"/>
    </row>
    <row r="99" spans="1:9" hidden="1" outlineLevel="2">
      <c r="A99" s="236"/>
      <c r="B99" s="355" t="s">
        <v>566</v>
      </c>
      <c r="C99" s="356"/>
      <c r="D99" s="356"/>
      <c r="E99" s="356"/>
      <c r="F99" s="356"/>
      <c r="G99" s="356"/>
      <c r="H99" s="356"/>
      <c r="I99" s="357"/>
    </row>
    <row r="100" spans="1:9" ht="44.25" hidden="1" customHeight="1" outlineLevel="2">
      <c r="A100" s="236"/>
      <c r="B100" s="281" t="s">
        <v>610</v>
      </c>
      <c r="C100" s="237" t="s">
        <v>346</v>
      </c>
      <c r="D100" s="237">
        <v>100</v>
      </c>
      <c r="E100" s="237">
        <v>100</v>
      </c>
      <c r="F100" s="237">
        <v>100</v>
      </c>
      <c r="G100" s="237">
        <v>0</v>
      </c>
      <c r="H100" s="282">
        <f>G100/E100</f>
        <v>0</v>
      </c>
      <c r="I100" s="283"/>
    </row>
    <row r="101" spans="1:9" ht="27" hidden="1" outlineLevel="2">
      <c r="A101" s="236"/>
      <c r="B101" s="281" t="s">
        <v>611</v>
      </c>
      <c r="C101" s="237" t="s">
        <v>346</v>
      </c>
      <c r="D101" s="237">
        <v>100</v>
      </c>
      <c r="E101" s="237">
        <v>100</v>
      </c>
      <c r="F101" s="237">
        <v>100</v>
      </c>
      <c r="G101" s="237">
        <v>0</v>
      </c>
      <c r="H101" s="282">
        <f>G101/E101</f>
        <v>0</v>
      </c>
      <c r="I101" s="283"/>
    </row>
    <row r="102" spans="1:9" ht="17.25" customHeight="1" collapsed="1">
      <c r="A102" s="364" t="s">
        <v>243</v>
      </c>
      <c r="B102" s="365"/>
      <c r="C102" s="365"/>
      <c r="D102" s="365"/>
      <c r="E102" s="365"/>
      <c r="F102" s="365"/>
      <c r="G102" s="365"/>
      <c r="H102" s="365"/>
      <c r="I102" s="366"/>
    </row>
    <row r="103" spans="1:9" ht="32.25" hidden="1" customHeight="1" outlineLevel="1" collapsed="1">
      <c r="A103" s="236"/>
      <c r="B103" s="337" t="s">
        <v>538</v>
      </c>
      <c r="C103" s="338"/>
      <c r="D103" s="338"/>
      <c r="E103" s="338"/>
      <c r="F103" s="338"/>
      <c r="G103" s="338"/>
      <c r="H103" s="338"/>
      <c r="I103" s="339"/>
    </row>
    <row r="104" spans="1:9" hidden="1" outlineLevel="2">
      <c r="A104" s="236"/>
      <c r="B104" s="367" t="s">
        <v>556</v>
      </c>
      <c r="C104" s="368"/>
      <c r="D104" s="368"/>
      <c r="E104" s="368"/>
      <c r="F104" s="368"/>
      <c r="G104" s="368"/>
      <c r="H104" s="368"/>
      <c r="I104" s="369"/>
    </row>
    <row r="105" spans="1:9" ht="54" hidden="1" outlineLevel="2">
      <c r="A105" s="236"/>
      <c r="B105" s="281" t="s">
        <v>850</v>
      </c>
      <c r="C105" s="237" t="s">
        <v>346</v>
      </c>
      <c r="D105" s="237">
        <v>60</v>
      </c>
      <c r="E105" s="237">
        <v>10</v>
      </c>
      <c r="F105" s="237">
        <v>70</v>
      </c>
      <c r="G105" s="237">
        <v>0</v>
      </c>
      <c r="H105" s="282">
        <f>G105/E105</f>
        <v>0</v>
      </c>
      <c r="I105" s="283"/>
    </row>
    <row r="106" spans="1:9" ht="27" hidden="1" outlineLevel="2">
      <c r="A106" s="236"/>
      <c r="B106" s="281" t="s">
        <v>618</v>
      </c>
      <c r="C106" s="237" t="s">
        <v>457</v>
      </c>
      <c r="D106" s="237">
        <v>5</v>
      </c>
      <c r="E106" s="237">
        <v>0</v>
      </c>
      <c r="F106" s="237">
        <v>8</v>
      </c>
      <c r="G106" s="237">
        <v>0</v>
      </c>
      <c r="H106" s="282" t="s">
        <v>515</v>
      </c>
      <c r="I106" s="283"/>
    </row>
    <row r="107" spans="1:9" ht="32.25" hidden="1" customHeight="1" outlineLevel="2">
      <c r="A107" s="236"/>
      <c r="B107" s="281" t="s">
        <v>849</v>
      </c>
      <c r="C107" s="237" t="s">
        <v>457</v>
      </c>
      <c r="D107" s="237">
        <v>15</v>
      </c>
      <c r="E107" s="237">
        <v>4</v>
      </c>
      <c r="F107" s="237">
        <v>22</v>
      </c>
      <c r="G107" s="237">
        <v>0</v>
      </c>
      <c r="H107" s="282">
        <f t="shared" ref="H107" si="13">G107/E107</f>
        <v>0</v>
      </c>
      <c r="I107" s="283"/>
    </row>
    <row r="108" spans="1:9" hidden="1" outlineLevel="2">
      <c r="A108" s="236"/>
      <c r="B108" s="367" t="s">
        <v>566</v>
      </c>
      <c r="C108" s="368"/>
      <c r="D108" s="368"/>
      <c r="E108" s="368"/>
      <c r="F108" s="368"/>
      <c r="G108" s="368"/>
      <c r="H108" s="368"/>
      <c r="I108" s="369"/>
    </row>
    <row r="109" spans="1:9" ht="32.25" hidden="1" customHeight="1" outlineLevel="2">
      <c r="A109" s="236"/>
      <c r="B109" s="281" t="s">
        <v>852</v>
      </c>
      <c r="C109" s="237" t="s">
        <v>730</v>
      </c>
      <c r="D109" s="237">
        <v>1</v>
      </c>
      <c r="E109" s="237">
        <v>0</v>
      </c>
      <c r="F109" s="237">
        <v>0</v>
      </c>
      <c r="G109" s="237">
        <v>0</v>
      </c>
      <c r="H109" s="282" t="s">
        <v>515</v>
      </c>
      <c r="I109" s="283"/>
    </row>
    <row r="110" spans="1:9" ht="32.25" hidden="1" customHeight="1" outlineLevel="2">
      <c r="A110" s="236"/>
      <c r="B110" s="281" t="s">
        <v>623</v>
      </c>
      <c r="C110" s="237" t="s">
        <v>730</v>
      </c>
      <c r="D110" s="237">
        <v>1</v>
      </c>
      <c r="E110" s="237">
        <v>0</v>
      </c>
      <c r="F110" s="237">
        <v>0</v>
      </c>
      <c r="G110" s="237">
        <v>0</v>
      </c>
      <c r="H110" s="282" t="s">
        <v>515</v>
      </c>
      <c r="I110" s="283"/>
    </row>
    <row r="111" spans="1:9" ht="32.25" hidden="1" customHeight="1" outlineLevel="2">
      <c r="A111" s="236"/>
      <c r="B111" s="281" t="s">
        <v>853</v>
      </c>
      <c r="C111" s="237" t="s">
        <v>851</v>
      </c>
      <c r="D111" s="237">
        <v>350</v>
      </c>
      <c r="E111" s="237">
        <v>300</v>
      </c>
      <c r="F111" s="237">
        <v>300</v>
      </c>
      <c r="G111" s="237">
        <v>0</v>
      </c>
      <c r="H111" s="282">
        <f t="shared" ref="H111" si="14">G111/E111</f>
        <v>0</v>
      </c>
      <c r="I111" s="283"/>
    </row>
    <row r="112" spans="1:9" ht="33.75" hidden="1" customHeight="1" outlineLevel="1">
      <c r="A112" s="236"/>
      <c r="B112" s="337" t="s">
        <v>247</v>
      </c>
      <c r="C112" s="338"/>
      <c r="D112" s="338"/>
      <c r="E112" s="338"/>
      <c r="F112" s="338"/>
      <c r="G112" s="338"/>
      <c r="H112" s="338"/>
      <c r="I112" s="339"/>
    </row>
    <row r="113" spans="1:9" hidden="1" outlineLevel="2">
      <c r="A113" s="236"/>
      <c r="B113" s="367" t="s">
        <v>556</v>
      </c>
      <c r="C113" s="368"/>
      <c r="D113" s="368"/>
      <c r="E113" s="368"/>
      <c r="F113" s="368"/>
      <c r="G113" s="368"/>
      <c r="H113" s="368"/>
      <c r="I113" s="369"/>
    </row>
    <row r="114" spans="1:9" ht="32.25" hidden="1" customHeight="1" outlineLevel="2">
      <c r="A114" s="236"/>
      <c r="B114" s="281" t="s">
        <v>854</v>
      </c>
      <c r="C114" s="237" t="s">
        <v>627</v>
      </c>
      <c r="D114" s="237">
        <v>160</v>
      </c>
      <c r="E114" s="237">
        <v>30</v>
      </c>
      <c r="F114" s="237">
        <v>190</v>
      </c>
      <c r="G114" s="237">
        <v>0</v>
      </c>
      <c r="H114" s="288">
        <f>G114/E114</f>
        <v>0</v>
      </c>
      <c r="I114" s="283"/>
    </row>
    <row r="115" spans="1:9" ht="54" hidden="1" outlineLevel="2">
      <c r="A115" s="236"/>
      <c r="B115" s="281" t="s">
        <v>855</v>
      </c>
      <c r="C115" s="237" t="s">
        <v>457</v>
      </c>
      <c r="D115" s="237">
        <v>0</v>
      </c>
      <c r="E115" s="237">
        <v>0</v>
      </c>
      <c r="F115" s="237">
        <v>1</v>
      </c>
      <c r="G115" s="237">
        <v>0</v>
      </c>
      <c r="H115" s="282" t="s">
        <v>515</v>
      </c>
      <c r="I115" s="283"/>
    </row>
    <row r="116" spans="1:9" hidden="1" outlineLevel="2">
      <c r="A116" s="236"/>
      <c r="B116" s="367" t="s">
        <v>566</v>
      </c>
      <c r="C116" s="368"/>
      <c r="D116" s="368"/>
      <c r="E116" s="368"/>
      <c r="F116" s="368"/>
      <c r="G116" s="368"/>
      <c r="H116" s="368"/>
      <c r="I116" s="369"/>
    </row>
    <row r="117" spans="1:9" ht="32.25" hidden="1" customHeight="1" outlineLevel="2">
      <c r="A117" s="236"/>
      <c r="B117" s="281" t="s">
        <v>856</v>
      </c>
      <c r="C117" s="284" t="s">
        <v>630</v>
      </c>
      <c r="D117" s="237">
        <v>107</v>
      </c>
      <c r="E117" s="237">
        <v>101</v>
      </c>
      <c r="F117" s="237">
        <v>105</v>
      </c>
      <c r="G117" s="237">
        <v>0</v>
      </c>
      <c r="H117" s="282">
        <f t="shared" ref="H117:H119" si="15">G117/E117</f>
        <v>0</v>
      </c>
      <c r="I117" s="283"/>
    </row>
    <row r="118" spans="1:9" ht="32.25" hidden="1" customHeight="1" outlineLevel="2">
      <c r="A118" s="236"/>
      <c r="B118" s="281" t="s">
        <v>858</v>
      </c>
      <c r="C118" s="284" t="s">
        <v>631</v>
      </c>
      <c r="D118" s="237">
        <v>140</v>
      </c>
      <c r="E118" s="237">
        <v>131.69999999999999</v>
      </c>
      <c r="F118" s="237">
        <v>135.80000000000001</v>
      </c>
      <c r="G118" s="237">
        <v>0</v>
      </c>
      <c r="H118" s="282">
        <f t="shared" si="15"/>
        <v>0</v>
      </c>
      <c r="I118" s="283"/>
    </row>
    <row r="119" spans="1:9" ht="32.25" hidden="1" customHeight="1" outlineLevel="2">
      <c r="A119" s="236"/>
      <c r="B119" s="281" t="s">
        <v>857</v>
      </c>
      <c r="C119" s="289" t="s">
        <v>346</v>
      </c>
      <c r="D119" s="237">
        <v>100</v>
      </c>
      <c r="E119" s="237">
        <v>12</v>
      </c>
      <c r="F119" s="237">
        <v>112</v>
      </c>
      <c r="G119" s="237">
        <v>0</v>
      </c>
      <c r="H119" s="282">
        <f t="shared" si="15"/>
        <v>0</v>
      </c>
      <c r="I119" s="283"/>
    </row>
    <row r="120" spans="1:9" ht="27.75" hidden="1" customHeight="1" outlineLevel="1" collapsed="1">
      <c r="A120" s="236"/>
      <c r="B120" s="337" t="s">
        <v>542</v>
      </c>
      <c r="C120" s="338"/>
      <c r="D120" s="338"/>
      <c r="E120" s="338"/>
      <c r="F120" s="338"/>
      <c r="G120" s="338"/>
      <c r="H120" s="338"/>
      <c r="I120" s="339"/>
    </row>
    <row r="121" spans="1:9" ht="15" hidden="1" customHeight="1" outlineLevel="2">
      <c r="A121" s="236"/>
      <c r="B121" s="355" t="s">
        <v>556</v>
      </c>
      <c r="C121" s="356"/>
      <c r="D121" s="356"/>
      <c r="E121" s="356"/>
      <c r="F121" s="356"/>
      <c r="G121" s="356"/>
      <c r="H121" s="356"/>
      <c r="I121" s="357"/>
    </row>
    <row r="122" spans="1:9" ht="27.75" hidden="1" customHeight="1" outlineLevel="2">
      <c r="A122" s="236"/>
      <c r="B122" s="281" t="s">
        <v>608</v>
      </c>
      <c r="C122" s="237" t="s">
        <v>475</v>
      </c>
      <c r="D122" s="237">
        <v>5</v>
      </c>
      <c r="E122" s="237">
        <v>3</v>
      </c>
      <c r="F122" s="237">
        <v>4</v>
      </c>
      <c r="G122" s="237">
        <v>0</v>
      </c>
      <c r="H122" s="282">
        <f>G122/E122</f>
        <v>0</v>
      </c>
      <c r="I122" s="283"/>
    </row>
    <row r="123" spans="1:9" ht="27.75" hidden="1" customHeight="1" outlineLevel="2">
      <c r="A123" s="236"/>
      <c r="B123" s="281" t="s">
        <v>609</v>
      </c>
      <c r="C123" s="237" t="s">
        <v>475</v>
      </c>
      <c r="D123" s="237">
        <v>5</v>
      </c>
      <c r="E123" s="237">
        <v>5</v>
      </c>
      <c r="F123" s="237">
        <v>5</v>
      </c>
      <c r="G123" s="237">
        <v>0</v>
      </c>
      <c r="H123" s="282">
        <f>G123/E123</f>
        <v>0</v>
      </c>
      <c r="I123" s="283"/>
    </row>
    <row r="124" spans="1:9" hidden="1" outlineLevel="2">
      <c r="A124" s="236"/>
      <c r="B124" s="355" t="s">
        <v>566</v>
      </c>
      <c r="C124" s="356"/>
      <c r="D124" s="356"/>
      <c r="E124" s="356"/>
      <c r="F124" s="356"/>
      <c r="G124" s="356"/>
      <c r="H124" s="356"/>
      <c r="I124" s="357"/>
    </row>
    <row r="125" spans="1:9" ht="44.25" hidden="1" customHeight="1" outlineLevel="2">
      <c r="A125" s="236"/>
      <c r="B125" s="281" t="s">
        <v>610</v>
      </c>
      <c r="C125" s="237" t="s">
        <v>346</v>
      </c>
      <c r="D125" s="237">
        <v>100</v>
      </c>
      <c r="E125" s="237">
        <v>100</v>
      </c>
      <c r="F125" s="237">
        <v>100</v>
      </c>
      <c r="G125" s="237">
        <v>0</v>
      </c>
      <c r="H125" s="282">
        <f>G125/E125</f>
        <v>0</v>
      </c>
      <c r="I125" s="283"/>
    </row>
    <row r="126" spans="1:9" ht="27" hidden="1" outlineLevel="2">
      <c r="A126" s="236"/>
      <c r="B126" s="281" t="s">
        <v>611</v>
      </c>
      <c r="C126" s="237" t="s">
        <v>346</v>
      </c>
      <c r="D126" s="237">
        <v>100</v>
      </c>
      <c r="E126" s="237">
        <v>100</v>
      </c>
      <c r="F126" s="237">
        <v>100</v>
      </c>
      <c r="G126" s="237">
        <v>0</v>
      </c>
      <c r="H126" s="282">
        <f>G126/E126</f>
        <v>0</v>
      </c>
      <c r="I126" s="283"/>
    </row>
    <row r="127" spans="1:9" ht="17.25" customHeight="1" collapsed="1">
      <c r="A127" s="364" t="s">
        <v>252</v>
      </c>
      <c r="B127" s="365"/>
      <c r="C127" s="365"/>
      <c r="D127" s="365"/>
      <c r="E127" s="365"/>
      <c r="F127" s="365"/>
      <c r="G127" s="365"/>
      <c r="H127" s="365"/>
      <c r="I127" s="366"/>
    </row>
    <row r="128" spans="1:9" ht="32.25" hidden="1" customHeight="1" outlineLevel="1" collapsed="1">
      <c r="A128" s="236"/>
      <c r="B128" s="337" t="s">
        <v>539</v>
      </c>
      <c r="C128" s="338"/>
      <c r="D128" s="338"/>
      <c r="E128" s="338"/>
      <c r="F128" s="338"/>
      <c r="G128" s="338"/>
      <c r="H128" s="338"/>
      <c r="I128" s="339"/>
    </row>
    <row r="129" spans="1:9" hidden="1" outlineLevel="2">
      <c r="A129" s="236"/>
      <c r="B129" s="367" t="s">
        <v>556</v>
      </c>
      <c r="C129" s="368"/>
      <c r="D129" s="368"/>
      <c r="E129" s="368"/>
      <c r="F129" s="368"/>
      <c r="G129" s="368"/>
      <c r="H129" s="368"/>
      <c r="I129" s="369"/>
    </row>
    <row r="130" spans="1:9" ht="67.5" hidden="1" outlineLevel="2">
      <c r="A130" s="236"/>
      <c r="B130" s="281" t="s">
        <v>862</v>
      </c>
      <c r="C130" s="237" t="s">
        <v>613</v>
      </c>
      <c r="D130" s="237">
        <v>150</v>
      </c>
      <c r="E130" s="237">
        <v>200</v>
      </c>
      <c r="F130" s="237">
        <v>200</v>
      </c>
      <c r="G130" s="237">
        <v>0</v>
      </c>
      <c r="H130" s="282">
        <f t="shared" ref="H130:H131" si="16">G130/E130</f>
        <v>0</v>
      </c>
      <c r="I130" s="290"/>
    </row>
    <row r="131" spans="1:9" ht="40.5" hidden="1" outlineLevel="2">
      <c r="A131" s="236"/>
      <c r="B131" s="281" t="s">
        <v>863</v>
      </c>
      <c r="C131" s="237" t="s">
        <v>616</v>
      </c>
      <c r="D131" s="237">
        <v>1</v>
      </c>
      <c r="E131" s="237">
        <v>1</v>
      </c>
      <c r="F131" s="237">
        <v>1</v>
      </c>
      <c r="G131" s="237">
        <v>0</v>
      </c>
      <c r="H131" s="282">
        <f t="shared" si="16"/>
        <v>0</v>
      </c>
      <c r="I131" s="290"/>
    </row>
    <row r="132" spans="1:9" ht="32.25" hidden="1" customHeight="1" outlineLevel="2">
      <c r="A132" s="236"/>
      <c r="B132" s="281" t="s">
        <v>859</v>
      </c>
      <c r="C132" s="237" t="s">
        <v>860</v>
      </c>
      <c r="D132" s="237">
        <v>5</v>
      </c>
      <c r="E132" s="237">
        <v>3</v>
      </c>
      <c r="F132" s="237">
        <v>1</v>
      </c>
      <c r="G132" s="237">
        <v>0</v>
      </c>
      <c r="H132" s="282">
        <f>G132/E132</f>
        <v>0</v>
      </c>
      <c r="I132" s="283"/>
    </row>
    <row r="133" spans="1:9" ht="40.5" hidden="1" outlineLevel="2">
      <c r="A133" s="236"/>
      <c r="B133" s="281" t="s">
        <v>861</v>
      </c>
      <c r="C133" s="237" t="s">
        <v>346</v>
      </c>
      <c r="D133" s="237">
        <v>60</v>
      </c>
      <c r="E133" s="237">
        <v>10</v>
      </c>
      <c r="F133" s="237">
        <v>0</v>
      </c>
      <c r="G133" s="237">
        <v>0</v>
      </c>
      <c r="H133" s="282">
        <f>G133/E133</f>
        <v>0</v>
      </c>
      <c r="I133" s="283"/>
    </row>
    <row r="134" spans="1:9" ht="32.25" hidden="1" customHeight="1" outlineLevel="2">
      <c r="A134" s="236"/>
      <c r="B134" s="281" t="s">
        <v>618</v>
      </c>
      <c r="C134" s="237" t="s">
        <v>860</v>
      </c>
      <c r="D134" s="237">
        <v>20</v>
      </c>
      <c r="E134" s="237">
        <v>10</v>
      </c>
      <c r="F134" s="237">
        <v>10</v>
      </c>
      <c r="G134" s="237">
        <v>0</v>
      </c>
      <c r="H134" s="282">
        <f t="shared" ref="H134" si="17">G134/E134</f>
        <v>0</v>
      </c>
      <c r="I134" s="283"/>
    </row>
    <row r="135" spans="1:9" hidden="1" outlineLevel="2">
      <c r="A135" s="236"/>
      <c r="B135" s="367" t="s">
        <v>566</v>
      </c>
      <c r="C135" s="368"/>
      <c r="D135" s="368"/>
      <c r="E135" s="368"/>
      <c r="F135" s="368"/>
      <c r="G135" s="368"/>
      <c r="H135" s="368"/>
      <c r="I135" s="369"/>
    </row>
    <row r="136" spans="1:9" ht="32.25" hidden="1" customHeight="1" outlineLevel="2">
      <c r="A136" s="236"/>
      <c r="B136" s="281" t="s">
        <v>864</v>
      </c>
      <c r="C136" s="237" t="s">
        <v>685</v>
      </c>
      <c r="D136" s="237">
        <v>3</v>
      </c>
      <c r="E136" s="237">
        <v>1</v>
      </c>
      <c r="F136" s="237">
        <v>3</v>
      </c>
      <c r="G136" s="237">
        <v>1</v>
      </c>
      <c r="H136" s="282">
        <f t="shared" ref="H136:H138" si="18">G136/E136</f>
        <v>1</v>
      </c>
      <c r="I136" s="283"/>
    </row>
    <row r="137" spans="1:9" ht="32.25" hidden="1" customHeight="1" outlineLevel="2">
      <c r="A137" s="236"/>
      <c r="B137" s="281" t="s">
        <v>865</v>
      </c>
      <c r="C137" s="237" t="s">
        <v>346</v>
      </c>
      <c r="D137" s="237">
        <v>100</v>
      </c>
      <c r="E137" s="237">
        <v>70</v>
      </c>
      <c r="F137" s="237">
        <v>85</v>
      </c>
      <c r="G137" s="237">
        <v>70</v>
      </c>
      <c r="H137" s="282">
        <f t="shared" si="18"/>
        <v>1</v>
      </c>
      <c r="I137" s="283"/>
    </row>
    <row r="138" spans="1:9" ht="32.25" hidden="1" customHeight="1" outlineLevel="2">
      <c r="A138" s="236"/>
      <c r="B138" s="281" t="s">
        <v>866</v>
      </c>
      <c r="C138" s="237" t="s">
        <v>346</v>
      </c>
      <c r="D138" s="237">
        <v>10</v>
      </c>
      <c r="E138" s="237">
        <v>10</v>
      </c>
      <c r="F138" s="237">
        <v>10</v>
      </c>
      <c r="G138" s="237">
        <v>0</v>
      </c>
      <c r="H138" s="282">
        <f t="shared" si="18"/>
        <v>0</v>
      </c>
      <c r="I138" s="283"/>
    </row>
    <row r="139" spans="1:9" ht="33.75" hidden="1" customHeight="1" outlineLevel="1">
      <c r="A139" s="236"/>
      <c r="B139" s="337" t="s">
        <v>256</v>
      </c>
      <c r="C139" s="338"/>
      <c r="D139" s="338"/>
      <c r="E139" s="338"/>
      <c r="F139" s="338"/>
      <c r="G139" s="338"/>
      <c r="H139" s="338"/>
      <c r="I139" s="339"/>
    </row>
    <row r="140" spans="1:9" hidden="1" outlineLevel="2">
      <c r="A140" s="236"/>
      <c r="B140" s="367" t="s">
        <v>556</v>
      </c>
      <c r="C140" s="368"/>
      <c r="D140" s="368"/>
      <c r="E140" s="368"/>
      <c r="F140" s="368"/>
      <c r="G140" s="368"/>
      <c r="H140" s="368"/>
      <c r="I140" s="369"/>
    </row>
    <row r="141" spans="1:9" ht="27" hidden="1" outlineLevel="2">
      <c r="A141" s="236"/>
      <c r="B141" s="281" t="s">
        <v>871</v>
      </c>
      <c r="C141" s="284" t="s">
        <v>867</v>
      </c>
      <c r="D141" s="237">
        <v>90</v>
      </c>
      <c r="E141" s="237">
        <v>45</v>
      </c>
      <c r="F141" s="237">
        <v>24</v>
      </c>
      <c r="G141" s="237">
        <v>0</v>
      </c>
      <c r="H141" s="282">
        <f>G141/E141</f>
        <v>0</v>
      </c>
      <c r="I141" s="290"/>
    </row>
    <row r="142" spans="1:9" ht="32.25" hidden="1" customHeight="1" outlineLevel="2">
      <c r="A142" s="236"/>
      <c r="B142" s="281" t="s">
        <v>870</v>
      </c>
      <c r="C142" s="284" t="s">
        <v>868</v>
      </c>
      <c r="D142" s="237">
        <v>0</v>
      </c>
      <c r="E142" s="237">
        <v>1</v>
      </c>
      <c r="F142" s="237">
        <v>1</v>
      </c>
      <c r="G142" s="237">
        <v>0</v>
      </c>
      <c r="H142" s="282">
        <f>G142/E142</f>
        <v>0</v>
      </c>
      <c r="I142" s="283"/>
    </row>
    <row r="143" spans="1:9" ht="40.5" hidden="1" outlineLevel="2">
      <c r="A143" s="236"/>
      <c r="B143" s="281" t="s">
        <v>869</v>
      </c>
      <c r="C143" s="284" t="s">
        <v>867</v>
      </c>
      <c r="D143" s="237">
        <v>0</v>
      </c>
      <c r="E143" s="237">
        <v>3</v>
      </c>
      <c r="F143" s="237">
        <v>7</v>
      </c>
      <c r="G143" s="237">
        <v>3</v>
      </c>
      <c r="H143" s="282">
        <f>G143/E143</f>
        <v>1</v>
      </c>
      <c r="I143" s="283"/>
    </row>
    <row r="144" spans="1:9" hidden="1" outlineLevel="2">
      <c r="A144" s="236"/>
      <c r="B144" s="367" t="s">
        <v>566</v>
      </c>
      <c r="C144" s="368"/>
      <c r="D144" s="368"/>
      <c r="E144" s="368"/>
      <c r="F144" s="368"/>
      <c r="G144" s="368"/>
      <c r="H144" s="368"/>
      <c r="I144" s="369"/>
    </row>
    <row r="145" spans="1:9" ht="54" hidden="1" outlineLevel="2">
      <c r="A145" s="236"/>
      <c r="B145" s="281" t="s">
        <v>872</v>
      </c>
      <c r="C145" s="284" t="s">
        <v>346</v>
      </c>
      <c r="D145" s="237">
        <v>100</v>
      </c>
      <c r="E145" s="237">
        <v>97</v>
      </c>
      <c r="F145" s="237">
        <v>100</v>
      </c>
      <c r="G145" s="237">
        <v>100</v>
      </c>
      <c r="H145" s="282">
        <f>E145/G145</f>
        <v>0.97</v>
      </c>
      <c r="I145" s="283"/>
    </row>
    <row r="146" spans="1:9" ht="40.5" hidden="1" outlineLevel="2">
      <c r="A146" s="236"/>
      <c r="B146" s="281" t="s">
        <v>873</v>
      </c>
      <c r="C146" s="284" t="s">
        <v>346</v>
      </c>
      <c r="D146" s="237">
        <v>35</v>
      </c>
      <c r="E146" s="237">
        <v>55</v>
      </c>
      <c r="F146" s="237">
        <v>45</v>
      </c>
      <c r="G146" s="237">
        <v>55</v>
      </c>
      <c r="H146" s="282">
        <f t="shared" ref="H146" si="19">G146/E146</f>
        <v>1</v>
      </c>
      <c r="I146" s="283"/>
    </row>
    <row r="147" spans="1:9" ht="27.75" hidden="1" customHeight="1" outlineLevel="1" collapsed="1">
      <c r="A147" s="236"/>
      <c r="B147" s="337" t="s">
        <v>543</v>
      </c>
      <c r="C147" s="338"/>
      <c r="D147" s="338"/>
      <c r="E147" s="338"/>
      <c r="F147" s="338"/>
      <c r="G147" s="338"/>
      <c r="H147" s="338"/>
      <c r="I147" s="339"/>
    </row>
    <row r="148" spans="1:9" ht="15" hidden="1" customHeight="1" outlineLevel="2">
      <c r="A148" s="236"/>
      <c r="B148" s="355" t="s">
        <v>556</v>
      </c>
      <c r="C148" s="356"/>
      <c r="D148" s="356"/>
      <c r="E148" s="356"/>
      <c r="F148" s="356"/>
      <c r="G148" s="356"/>
      <c r="H148" s="356"/>
      <c r="I148" s="357"/>
    </row>
    <row r="149" spans="1:9" ht="27.75" hidden="1" customHeight="1" outlineLevel="2">
      <c r="A149" s="236"/>
      <c r="B149" s="281" t="s">
        <v>608</v>
      </c>
      <c r="C149" s="237" t="s">
        <v>475</v>
      </c>
      <c r="D149" s="237">
        <v>4</v>
      </c>
      <c r="E149" s="237">
        <v>1</v>
      </c>
      <c r="F149" s="237">
        <v>2</v>
      </c>
      <c r="G149" s="237">
        <v>0</v>
      </c>
      <c r="H149" s="282">
        <f>G149/E149</f>
        <v>0</v>
      </c>
      <c r="I149" s="283"/>
    </row>
    <row r="150" spans="1:9" ht="27.75" hidden="1" customHeight="1" outlineLevel="2">
      <c r="A150" s="236"/>
      <c r="B150" s="281" t="s">
        <v>609</v>
      </c>
      <c r="C150" s="237" t="s">
        <v>475</v>
      </c>
      <c r="D150" s="237">
        <v>4</v>
      </c>
      <c r="E150" s="237">
        <v>4</v>
      </c>
      <c r="F150" s="237">
        <v>4</v>
      </c>
      <c r="G150" s="237">
        <v>0</v>
      </c>
      <c r="H150" s="282">
        <f>G150/E150</f>
        <v>0</v>
      </c>
      <c r="I150" s="283"/>
    </row>
    <row r="151" spans="1:9" hidden="1" outlineLevel="2">
      <c r="A151" s="236"/>
      <c r="B151" s="355" t="s">
        <v>566</v>
      </c>
      <c r="C151" s="356"/>
      <c r="D151" s="356"/>
      <c r="E151" s="356"/>
      <c r="F151" s="356"/>
      <c r="G151" s="356"/>
      <c r="H151" s="356"/>
      <c r="I151" s="357"/>
    </row>
    <row r="152" spans="1:9" ht="44.25" hidden="1" customHeight="1" outlineLevel="2">
      <c r="A152" s="236"/>
      <c r="B152" s="281" t="s">
        <v>610</v>
      </c>
      <c r="C152" s="237" t="s">
        <v>346</v>
      </c>
      <c r="D152" s="237">
        <v>100</v>
      </c>
      <c r="E152" s="237">
        <v>100</v>
      </c>
      <c r="F152" s="237">
        <v>100</v>
      </c>
      <c r="G152" s="237">
        <v>0</v>
      </c>
      <c r="H152" s="282">
        <f>G152/E152</f>
        <v>0</v>
      </c>
      <c r="I152" s="283"/>
    </row>
    <row r="153" spans="1:9" ht="27" hidden="1" outlineLevel="2">
      <c r="A153" s="236"/>
      <c r="B153" s="281" t="s">
        <v>611</v>
      </c>
      <c r="C153" s="237" t="s">
        <v>346</v>
      </c>
      <c r="D153" s="237">
        <v>100</v>
      </c>
      <c r="E153" s="237">
        <v>100</v>
      </c>
      <c r="F153" s="237">
        <v>100</v>
      </c>
      <c r="G153" s="237">
        <v>0</v>
      </c>
      <c r="H153" s="282">
        <f>G153/E153</f>
        <v>0</v>
      </c>
      <c r="I153" s="283"/>
    </row>
    <row r="154" spans="1:9" ht="17.25" customHeight="1" collapsed="1">
      <c r="A154" s="364" t="s">
        <v>266</v>
      </c>
      <c r="B154" s="365"/>
      <c r="C154" s="365"/>
      <c r="D154" s="365"/>
      <c r="E154" s="365"/>
      <c r="F154" s="365"/>
      <c r="G154" s="365"/>
      <c r="H154" s="365"/>
      <c r="I154" s="366"/>
    </row>
    <row r="155" spans="1:9" ht="32.25" hidden="1" customHeight="1" outlineLevel="1" collapsed="1">
      <c r="A155" s="236"/>
      <c r="B155" s="337" t="s">
        <v>540</v>
      </c>
      <c r="C155" s="338"/>
      <c r="D155" s="338"/>
      <c r="E155" s="338"/>
      <c r="F155" s="338"/>
      <c r="G155" s="338"/>
      <c r="H155" s="338"/>
      <c r="I155" s="339"/>
    </row>
    <row r="156" spans="1:9" hidden="1" outlineLevel="2">
      <c r="A156" s="236"/>
      <c r="B156" s="367" t="s">
        <v>556</v>
      </c>
      <c r="C156" s="368"/>
      <c r="D156" s="368"/>
      <c r="E156" s="368"/>
      <c r="F156" s="368"/>
      <c r="G156" s="368"/>
      <c r="H156" s="368"/>
      <c r="I156" s="369"/>
    </row>
    <row r="157" spans="1:9" ht="40.5" hidden="1" outlineLevel="2">
      <c r="A157" s="236"/>
      <c r="B157" s="281" t="s">
        <v>875</v>
      </c>
      <c r="C157" s="237" t="s">
        <v>627</v>
      </c>
      <c r="D157" s="237">
        <v>150</v>
      </c>
      <c r="E157" s="237">
        <v>200</v>
      </c>
      <c r="F157" s="237">
        <v>200</v>
      </c>
      <c r="G157" s="237">
        <v>0</v>
      </c>
      <c r="H157" s="282">
        <f t="shared" ref="H157:H158" si="20">G157/E157</f>
        <v>0</v>
      </c>
      <c r="I157" s="290"/>
    </row>
    <row r="158" spans="1:9" ht="40.5" hidden="1" outlineLevel="2">
      <c r="A158" s="236"/>
      <c r="B158" s="281" t="s">
        <v>876</v>
      </c>
      <c r="C158" s="237" t="s">
        <v>346</v>
      </c>
      <c r="D158" s="237">
        <v>60</v>
      </c>
      <c r="E158" s="237">
        <v>80</v>
      </c>
      <c r="F158" s="237">
        <v>70</v>
      </c>
      <c r="G158" s="237">
        <v>0</v>
      </c>
      <c r="H158" s="282">
        <f t="shared" si="20"/>
        <v>0</v>
      </c>
      <c r="I158" s="290"/>
    </row>
    <row r="159" spans="1:9" hidden="1" outlineLevel="2">
      <c r="A159" s="236"/>
      <c r="B159" s="367" t="s">
        <v>566</v>
      </c>
      <c r="C159" s="368"/>
      <c r="D159" s="368"/>
      <c r="E159" s="368"/>
      <c r="F159" s="368"/>
      <c r="G159" s="368"/>
      <c r="H159" s="368"/>
      <c r="I159" s="369"/>
    </row>
    <row r="160" spans="1:9" ht="32.25" hidden="1" customHeight="1" outlineLevel="2">
      <c r="A160" s="236"/>
      <c r="B160" s="281" t="s">
        <v>877</v>
      </c>
      <c r="C160" s="237"/>
      <c r="D160" s="237">
        <v>1</v>
      </c>
      <c r="E160" s="237">
        <v>0</v>
      </c>
      <c r="F160" s="237">
        <v>0</v>
      </c>
      <c r="G160" s="237">
        <v>0</v>
      </c>
      <c r="H160" s="282" t="s">
        <v>515</v>
      </c>
      <c r="I160" s="283"/>
    </row>
    <row r="161" spans="1:9" ht="40.5" hidden="1" outlineLevel="2">
      <c r="A161" s="236"/>
      <c r="B161" s="281" t="s">
        <v>878</v>
      </c>
      <c r="C161" s="237" t="s">
        <v>475</v>
      </c>
      <c r="D161" s="237">
        <v>45</v>
      </c>
      <c r="E161" s="237">
        <v>14</v>
      </c>
      <c r="F161" s="237">
        <v>12</v>
      </c>
      <c r="G161" s="237">
        <v>0</v>
      </c>
      <c r="H161" s="282">
        <f t="shared" ref="H161" si="21">G161/E161</f>
        <v>0</v>
      </c>
      <c r="I161" s="283"/>
    </row>
    <row r="162" spans="1:9" ht="33.75" hidden="1" customHeight="1" outlineLevel="1" collapsed="1">
      <c r="A162" s="236"/>
      <c r="B162" s="337" t="s">
        <v>270</v>
      </c>
      <c r="C162" s="338"/>
      <c r="D162" s="338"/>
      <c r="E162" s="338"/>
      <c r="F162" s="338"/>
      <c r="G162" s="338"/>
      <c r="H162" s="338"/>
      <c r="I162" s="339"/>
    </row>
    <row r="163" spans="1:9" hidden="1" outlineLevel="2">
      <c r="A163" s="236"/>
      <c r="B163" s="355" t="s">
        <v>556</v>
      </c>
      <c r="C163" s="356"/>
      <c r="D163" s="356"/>
      <c r="E163" s="356"/>
      <c r="F163" s="356"/>
      <c r="G163" s="356"/>
      <c r="H163" s="356"/>
      <c r="I163" s="357"/>
    </row>
    <row r="164" spans="1:9" ht="57" hidden="1" outlineLevel="2">
      <c r="A164" s="110"/>
      <c r="B164" s="281" t="s">
        <v>893</v>
      </c>
      <c r="C164" s="237" t="s">
        <v>627</v>
      </c>
      <c r="D164" s="237">
        <v>4</v>
      </c>
      <c r="E164" s="237">
        <v>2</v>
      </c>
      <c r="F164" s="237">
        <v>2</v>
      </c>
      <c r="G164" s="237">
        <v>0</v>
      </c>
      <c r="H164" s="282">
        <f>G164/E164</f>
        <v>0</v>
      </c>
      <c r="I164" s="283"/>
    </row>
    <row r="165" spans="1:9" ht="27.75" hidden="1" customHeight="1" outlineLevel="2">
      <c r="A165" s="236"/>
      <c r="B165" s="281" t="s">
        <v>833</v>
      </c>
      <c r="C165" s="237" t="s">
        <v>627</v>
      </c>
      <c r="D165" s="237">
        <v>90</v>
      </c>
      <c r="E165" s="237">
        <v>30</v>
      </c>
      <c r="F165" s="237">
        <v>30</v>
      </c>
      <c r="G165" s="237">
        <v>0</v>
      </c>
      <c r="H165" s="282">
        <f>G165/E165</f>
        <v>0</v>
      </c>
      <c r="I165" s="283"/>
    </row>
    <row r="166" spans="1:9" hidden="1" outlineLevel="2">
      <c r="A166" s="236"/>
      <c r="B166" s="355" t="s">
        <v>566</v>
      </c>
      <c r="C166" s="356"/>
      <c r="D166" s="356"/>
      <c r="E166" s="356"/>
      <c r="F166" s="356"/>
      <c r="G166" s="356"/>
      <c r="H166" s="356"/>
      <c r="I166" s="357"/>
    </row>
    <row r="167" spans="1:9" ht="27.75" hidden="1" customHeight="1" outlineLevel="2">
      <c r="A167" s="236"/>
      <c r="B167" s="281" t="s">
        <v>879</v>
      </c>
      <c r="C167" s="237" t="s">
        <v>880</v>
      </c>
      <c r="D167" s="291">
        <v>114523</v>
      </c>
      <c r="E167" s="291">
        <v>107754</v>
      </c>
      <c r="F167" s="291">
        <v>111415</v>
      </c>
      <c r="G167" s="291">
        <v>18748</v>
      </c>
      <c r="H167" s="285">
        <f>G167/E167</f>
        <v>0.17398890064405961</v>
      </c>
      <c r="I167" s="283"/>
    </row>
    <row r="168" spans="1:9" ht="27.75" hidden="1" customHeight="1" outlineLevel="2">
      <c r="A168" s="236"/>
      <c r="B168" s="281" t="s">
        <v>884</v>
      </c>
      <c r="C168" s="376"/>
      <c r="D168" s="377"/>
      <c r="E168" s="377"/>
      <c r="F168" s="377"/>
      <c r="G168" s="377"/>
      <c r="H168" s="377"/>
      <c r="I168" s="378"/>
    </row>
    <row r="169" spans="1:9" hidden="1" outlineLevel="2">
      <c r="A169" s="236"/>
      <c r="B169" s="281" t="s">
        <v>882</v>
      </c>
      <c r="C169" s="237" t="s">
        <v>457</v>
      </c>
      <c r="D169" s="237" t="s">
        <v>838</v>
      </c>
      <c r="E169" s="237">
        <v>1</v>
      </c>
      <c r="F169" s="237">
        <v>2</v>
      </c>
      <c r="G169" s="237">
        <v>0</v>
      </c>
      <c r="H169" s="282">
        <f t="shared" ref="H169:H171" si="22">G169/E169</f>
        <v>0</v>
      </c>
      <c r="I169" s="283"/>
    </row>
    <row r="170" spans="1:9" hidden="1" outlineLevel="2">
      <c r="A170" s="236"/>
      <c r="B170" s="287" t="s">
        <v>883</v>
      </c>
      <c r="C170" s="237" t="s">
        <v>346</v>
      </c>
      <c r="D170" s="237">
        <v>100</v>
      </c>
      <c r="E170" s="237">
        <v>10</v>
      </c>
      <c r="F170" s="237">
        <v>40</v>
      </c>
      <c r="G170" s="237">
        <v>0</v>
      </c>
      <c r="H170" s="282">
        <f t="shared" si="22"/>
        <v>0</v>
      </c>
      <c r="I170" s="283"/>
    </row>
    <row r="171" spans="1:9" ht="66" hidden="1" customHeight="1" outlineLevel="2">
      <c r="A171" s="236"/>
      <c r="B171" s="281" t="s">
        <v>881</v>
      </c>
      <c r="C171" s="284" t="s">
        <v>631</v>
      </c>
      <c r="D171" s="237">
        <v>1741.8</v>
      </c>
      <c r="E171" s="237">
        <v>1638.8</v>
      </c>
      <c r="F171" s="237">
        <v>1877.2</v>
      </c>
      <c r="G171" s="237">
        <v>140.5</v>
      </c>
      <c r="H171" s="285">
        <f t="shared" si="22"/>
        <v>8.5733463509885283E-2</v>
      </c>
      <c r="I171" s="283"/>
    </row>
    <row r="172" spans="1:9" ht="27.75" hidden="1" customHeight="1" outlineLevel="1" collapsed="1">
      <c r="A172" s="236"/>
      <c r="B172" s="337" t="s">
        <v>544</v>
      </c>
      <c r="C172" s="338"/>
      <c r="D172" s="338"/>
      <c r="E172" s="338"/>
      <c r="F172" s="338"/>
      <c r="G172" s="338"/>
      <c r="H172" s="338"/>
      <c r="I172" s="339"/>
    </row>
    <row r="173" spans="1:9" ht="15" hidden="1" customHeight="1" outlineLevel="2">
      <c r="A173" s="236"/>
      <c r="B173" s="355" t="s">
        <v>556</v>
      </c>
      <c r="C173" s="356"/>
      <c r="D173" s="356"/>
      <c r="E173" s="356"/>
      <c r="F173" s="356"/>
      <c r="G173" s="356"/>
      <c r="H173" s="356"/>
      <c r="I173" s="357"/>
    </row>
    <row r="174" spans="1:9" ht="27.75" hidden="1" customHeight="1" outlineLevel="2">
      <c r="A174" s="236"/>
      <c r="B174" s="281" t="s">
        <v>113</v>
      </c>
      <c r="C174" s="237" t="s">
        <v>475</v>
      </c>
      <c r="D174" s="237">
        <v>5</v>
      </c>
      <c r="E174" s="237">
        <v>1</v>
      </c>
      <c r="F174" s="237">
        <v>4</v>
      </c>
      <c r="G174" s="237">
        <v>0</v>
      </c>
      <c r="H174" s="282">
        <f>G174/E174</f>
        <v>0</v>
      </c>
      <c r="I174" s="283"/>
    </row>
    <row r="175" spans="1:9" hidden="1" outlineLevel="2">
      <c r="A175" s="236"/>
      <c r="B175" s="281" t="s">
        <v>112</v>
      </c>
      <c r="C175" s="237" t="s">
        <v>475</v>
      </c>
      <c r="D175" s="237">
        <v>5</v>
      </c>
      <c r="E175" s="237">
        <v>5</v>
      </c>
      <c r="F175" s="237">
        <v>4</v>
      </c>
      <c r="G175" s="237">
        <v>0</v>
      </c>
      <c r="H175" s="282">
        <f>G175/E175</f>
        <v>0</v>
      </c>
      <c r="I175" s="283"/>
    </row>
    <row r="176" spans="1:9" hidden="1" outlineLevel="2">
      <c r="A176" s="236"/>
      <c r="B176" s="355" t="s">
        <v>566</v>
      </c>
      <c r="C176" s="356"/>
      <c r="D176" s="356"/>
      <c r="E176" s="356"/>
      <c r="F176" s="356"/>
      <c r="G176" s="356"/>
      <c r="H176" s="356"/>
      <c r="I176" s="357"/>
    </row>
    <row r="177" spans="1:9" ht="44.25" hidden="1" customHeight="1" outlineLevel="2">
      <c r="A177" s="236"/>
      <c r="B177" s="281" t="s">
        <v>610</v>
      </c>
      <c r="C177" s="237" t="s">
        <v>346</v>
      </c>
      <c r="D177" s="237">
        <v>100</v>
      </c>
      <c r="E177" s="237">
        <v>100</v>
      </c>
      <c r="F177" s="237">
        <v>400</v>
      </c>
      <c r="G177" s="237">
        <v>0</v>
      </c>
      <c r="H177" s="282">
        <f>G177/E177</f>
        <v>0</v>
      </c>
      <c r="I177" s="283"/>
    </row>
    <row r="178" spans="1:9" ht="27" hidden="1" outlineLevel="2">
      <c r="A178" s="236"/>
      <c r="B178" s="281" t="s">
        <v>874</v>
      </c>
      <c r="C178" s="237" t="s">
        <v>346</v>
      </c>
      <c r="D178" s="237">
        <v>100</v>
      </c>
      <c r="E178" s="237">
        <v>100</v>
      </c>
      <c r="F178" s="237">
        <v>80</v>
      </c>
      <c r="G178" s="237">
        <v>0</v>
      </c>
      <c r="H178" s="282">
        <f>G178/E178</f>
        <v>0</v>
      </c>
      <c r="I178" s="283"/>
    </row>
    <row r="179" spans="1:9" ht="17.25" customHeight="1" collapsed="1">
      <c r="A179" s="364" t="s">
        <v>279</v>
      </c>
      <c r="B179" s="365"/>
      <c r="C179" s="365"/>
      <c r="D179" s="365"/>
      <c r="E179" s="365"/>
      <c r="F179" s="365"/>
      <c r="G179" s="365"/>
      <c r="H179" s="365"/>
      <c r="I179" s="366"/>
    </row>
    <row r="180" spans="1:9" ht="32.25" hidden="1" customHeight="1" outlineLevel="1" collapsed="1">
      <c r="A180" s="236"/>
      <c r="B180" s="370" t="s">
        <v>545</v>
      </c>
      <c r="C180" s="371"/>
      <c r="D180" s="371"/>
      <c r="E180" s="371"/>
      <c r="F180" s="371"/>
      <c r="G180" s="371"/>
      <c r="H180" s="371"/>
      <c r="I180" s="372"/>
    </row>
    <row r="181" spans="1:9" s="252" customFormat="1" ht="15" hidden="1" customHeight="1" outlineLevel="2" collapsed="1">
      <c r="A181" s="250"/>
      <c r="B181" s="337" t="s">
        <v>767</v>
      </c>
      <c r="C181" s="338"/>
      <c r="D181" s="338"/>
      <c r="E181" s="338"/>
      <c r="F181" s="338"/>
      <c r="G181" s="338"/>
      <c r="H181" s="338"/>
      <c r="I181" s="339"/>
    </row>
    <row r="182" spans="1:9" s="252" customFormat="1" hidden="1" outlineLevel="3">
      <c r="A182" s="250"/>
      <c r="B182" s="331" t="s">
        <v>471</v>
      </c>
      <c r="C182" s="332"/>
      <c r="D182" s="332"/>
      <c r="E182" s="332"/>
      <c r="F182" s="332"/>
      <c r="G182" s="332"/>
      <c r="H182" s="332"/>
      <c r="I182" s="333"/>
    </row>
    <row r="183" spans="1:9" s="252" customFormat="1" ht="54" hidden="1" outlineLevel="3">
      <c r="A183" s="250"/>
      <c r="B183" s="272" t="s">
        <v>885</v>
      </c>
      <c r="C183" s="266" t="s">
        <v>346</v>
      </c>
      <c r="D183" s="253">
        <v>100</v>
      </c>
      <c r="E183" s="253">
        <v>100</v>
      </c>
      <c r="F183" s="253">
        <v>100</v>
      </c>
      <c r="G183" s="253">
        <v>100</v>
      </c>
      <c r="H183" s="254">
        <f t="shared" ref="H183" si="23">G183/E183</f>
        <v>1</v>
      </c>
      <c r="I183" s="266"/>
    </row>
    <row r="184" spans="1:9" s="252" customFormat="1" hidden="1" outlineLevel="3">
      <c r="A184" s="250"/>
      <c r="B184" s="331" t="s">
        <v>459</v>
      </c>
      <c r="C184" s="332"/>
      <c r="D184" s="332"/>
      <c r="E184" s="332"/>
      <c r="F184" s="332"/>
      <c r="G184" s="332"/>
      <c r="H184" s="332"/>
      <c r="I184" s="333"/>
    </row>
    <row r="185" spans="1:9" s="252" customFormat="1" ht="40.5" hidden="1" outlineLevel="3">
      <c r="A185" s="250"/>
      <c r="B185" s="272" t="s">
        <v>886</v>
      </c>
      <c r="C185" s="266" t="s">
        <v>346</v>
      </c>
      <c r="D185" s="253">
        <v>100</v>
      </c>
      <c r="E185" s="253">
        <v>100</v>
      </c>
      <c r="F185" s="253">
        <v>100</v>
      </c>
      <c r="G185" s="253">
        <v>100</v>
      </c>
      <c r="H185" s="254">
        <f>G185/E185</f>
        <v>1</v>
      </c>
      <c r="I185" s="266"/>
    </row>
    <row r="186" spans="1:9" s="252" customFormat="1" ht="15" hidden="1" customHeight="1" outlineLevel="2" collapsed="1">
      <c r="A186" s="250"/>
      <c r="B186" s="337" t="s">
        <v>773</v>
      </c>
      <c r="C186" s="338"/>
      <c r="D186" s="338"/>
      <c r="E186" s="338"/>
      <c r="F186" s="338"/>
      <c r="G186" s="338"/>
      <c r="H186" s="338"/>
      <c r="I186" s="339"/>
    </row>
    <row r="187" spans="1:9" s="252" customFormat="1" hidden="1" outlineLevel="3">
      <c r="A187" s="250"/>
      <c r="B187" s="331" t="s">
        <v>471</v>
      </c>
      <c r="C187" s="332"/>
      <c r="D187" s="332"/>
      <c r="E187" s="332"/>
      <c r="F187" s="332"/>
      <c r="G187" s="332"/>
      <c r="H187" s="332"/>
      <c r="I187" s="333"/>
    </row>
    <row r="188" spans="1:9" s="252" customFormat="1" ht="40.5" hidden="1" customHeight="1" outlineLevel="3">
      <c r="A188" s="250"/>
      <c r="B188" s="272" t="s">
        <v>887</v>
      </c>
      <c r="C188" s="266" t="s">
        <v>475</v>
      </c>
      <c r="D188" s="253">
        <v>1</v>
      </c>
      <c r="E188" s="253">
        <v>1</v>
      </c>
      <c r="F188" s="253">
        <v>0</v>
      </c>
      <c r="G188" s="253">
        <v>0</v>
      </c>
      <c r="H188" s="254">
        <f t="shared" ref="H188:H189" si="24">G188/E188</f>
        <v>0</v>
      </c>
      <c r="I188" s="266"/>
    </row>
    <row r="189" spans="1:9" s="252" customFormat="1" ht="40.5" hidden="1" outlineLevel="3">
      <c r="A189" s="250"/>
      <c r="B189" s="272" t="s">
        <v>888</v>
      </c>
      <c r="C189" s="266" t="s">
        <v>475</v>
      </c>
      <c r="D189" s="253">
        <v>1</v>
      </c>
      <c r="E189" s="253">
        <v>1</v>
      </c>
      <c r="F189" s="253">
        <v>0</v>
      </c>
      <c r="G189" s="253">
        <v>0</v>
      </c>
      <c r="H189" s="254">
        <f t="shared" si="24"/>
        <v>0</v>
      </c>
      <c r="I189" s="266"/>
    </row>
    <row r="190" spans="1:9" s="252" customFormat="1" hidden="1" outlineLevel="3">
      <c r="A190" s="250"/>
      <c r="B190" s="331" t="s">
        <v>476</v>
      </c>
      <c r="C190" s="332"/>
      <c r="D190" s="332"/>
      <c r="E190" s="332"/>
      <c r="F190" s="332"/>
      <c r="G190" s="332"/>
      <c r="H190" s="332"/>
      <c r="I190" s="333"/>
    </row>
    <row r="191" spans="1:9" s="252" customFormat="1" ht="67.5" hidden="1" outlineLevel="3">
      <c r="A191" s="250"/>
      <c r="B191" s="272" t="s">
        <v>889</v>
      </c>
      <c r="C191" s="266" t="s">
        <v>346</v>
      </c>
      <c r="D191" s="253">
        <v>100</v>
      </c>
      <c r="E191" s="253">
        <v>100</v>
      </c>
      <c r="F191" s="253">
        <v>0</v>
      </c>
      <c r="G191" s="253">
        <v>0</v>
      </c>
      <c r="H191" s="254">
        <f>G191/E191</f>
        <v>0</v>
      </c>
      <c r="I191" s="266"/>
    </row>
    <row r="192" spans="1:9" s="252" customFormat="1" ht="40.5" hidden="1" outlineLevel="3">
      <c r="A192" s="250"/>
      <c r="B192" s="272" t="s">
        <v>890</v>
      </c>
      <c r="C192" s="266" t="s">
        <v>778</v>
      </c>
      <c r="D192" s="253">
        <v>100</v>
      </c>
      <c r="E192" s="253">
        <v>100</v>
      </c>
      <c r="F192" s="253">
        <v>50</v>
      </c>
      <c r="G192" s="253">
        <v>0</v>
      </c>
      <c r="H192" s="254">
        <f>G192/E192</f>
        <v>0</v>
      </c>
      <c r="I192" s="266"/>
    </row>
    <row r="193" spans="1:9" s="110" customFormat="1" ht="33.75" hidden="1" customHeight="1" outlineLevel="1" collapsed="1">
      <c r="A193" s="236"/>
      <c r="B193" s="337" t="s">
        <v>546</v>
      </c>
      <c r="C193" s="338"/>
      <c r="D193" s="338"/>
      <c r="E193" s="338"/>
      <c r="F193" s="338"/>
      <c r="G193" s="338"/>
      <c r="H193" s="338"/>
      <c r="I193" s="339"/>
    </row>
    <row r="194" spans="1:9" s="110" customFormat="1" hidden="1" outlineLevel="2">
      <c r="A194" s="236"/>
      <c r="B194" s="373" t="s">
        <v>324</v>
      </c>
      <c r="C194" s="374"/>
      <c r="D194" s="374"/>
      <c r="E194" s="374"/>
      <c r="F194" s="374"/>
      <c r="G194" s="374"/>
      <c r="H194" s="374"/>
      <c r="I194" s="375"/>
    </row>
    <row r="195" spans="1:9" s="110" customFormat="1" hidden="1" outlineLevel="2">
      <c r="A195" s="236"/>
      <c r="B195" s="355" t="s">
        <v>556</v>
      </c>
      <c r="C195" s="356"/>
      <c r="D195" s="356"/>
      <c r="E195" s="356"/>
      <c r="F195" s="356"/>
      <c r="G195" s="356"/>
      <c r="H195" s="356"/>
      <c r="I195" s="357"/>
    </row>
    <row r="196" spans="1:9" ht="23.25" hidden="1" customHeight="1" outlineLevel="2">
      <c r="A196" s="236"/>
      <c r="B196" s="260" t="s">
        <v>557</v>
      </c>
      <c r="C196" s="258" t="s">
        <v>560</v>
      </c>
      <c r="D196" s="253">
        <v>744</v>
      </c>
      <c r="E196" s="253">
        <v>744</v>
      </c>
      <c r="F196" s="253">
        <v>936</v>
      </c>
      <c r="G196" s="253">
        <v>0</v>
      </c>
      <c r="H196" s="263">
        <f>G196/E196</f>
        <v>0</v>
      </c>
      <c r="I196" s="253" t="s">
        <v>559</v>
      </c>
    </row>
    <row r="197" spans="1:9" ht="16.5" hidden="1" outlineLevel="2">
      <c r="A197" s="236"/>
      <c r="B197" s="257" t="s">
        <v>558</v>
      </c>
      <c r="C197" s="258" t="s">
        <v>560</v>
      </c>
      <c r="D197" s="253">
        <v>704</v>
      </c>
      <c r="E197" s="253">
        <v>704</v>
      </c>
      <c r="F197" s="253">
        <v>948</v>
      </c>
      <c r="G197" s="253">
        <v>0</v>
      </c>
      <c r="H197" s="263">
        <f t="shared" ref="H197:H199" si="25">G197/E197</f>
        <v>0</v>
      </c>
      <c r="I197" s="253" t="s">
        <v>559</v>
      </c>
    </row>
    <row r="198" spans="1:9" ht="30.75" hidden="1" customHeight="1" outlineLevel="2">
      <c r="A198" s="236"/>
      <c r="B198" s="257" t="s">
        <v>561</v>
      </c>
      <c r="C198" s="259" t="s">
        <v>562</v>
      </c>
      <c r="D198" s="253">
        <v>105</v>
      </c>
      <c r="E198" s="253">
        <v>105</v>
      </c>
      <c r="F198" s="253">
        <v>0</v>
      </c>
      <c r="G198" s="253">
        <v>0</v>
      </c>
      <c r="H198" s="263">
        <f t="shared" si="25"/>
        <v>0</v>
      </c>
      <c r="I198" s="253" t="s">
        <v>559</v>
      </c>
    </row>
    <row r="199" spans="1:9" ht="16.5" hidden="1" outlineLevel="2">
      <c r="A199" s="236"/>
      <c r="B199" s="257" t="s">
        <v>563</v>
      </c>
      <c r="C199" s="253" t="s">
        <v>564</v>
      </c>
      <c r="D199" s="253">
        <v>8600</v>
      </c>
      <c r="E199" s="253">
        <v>8600</v>
      </c>
      <c r="F199" s="253">
        <v>6791</v>
      </c>
      <c r="G199" s="253">
        <v>0</v>
      </c>
      <c r="H199" s="263">
        <f t="shared" si="25"/>
        <v>0</v>
      </c>
      <c r="I199" s="253" t="s">
        <v>559</v>
      </c>
    </row>
    <row r="200" spans="1:9" hidden="1" outlineLevel="2">
      <c r="A200" s="236"/>
      <c r="B200" s="358" t="s">
        <v>327</v>
      </c>
      <c r="C200" s="359"/>
      <c r="D200" s="359"/>
      <c r="E200" s="359"/>
      <c r="F200" s="359"/>
      <c r="G200" s="359"/>
      <c r="H200" s="359"/>
      <c r="I200" s="360"/>
    </row>
    <row r="201" spans="1:9" hidden="1" outlineLevel="2">
      <c r="A201" s="236"/>
      <c r="B201" s="361" t="s">
        <v>556</v>
      </c>
      <c r="C201" s="362"/>
      <c r="D201" s="362"/>
      <c r="E201" s="362"/>
      <c r="F201" s="362"/>
      <c r="G201" s="362"/>
      <c r="H201" s="362"/>
      <c r="I201" s="363"/>
    </row>
    <row r="202" spans="1:9" ht="33" hidden="1" customHeight="1" outlineLevel="2">
      <c r="A202" s="236"/>
      <c r="B202" s="248" t="s">
        <v>481</v>
      </c>
      <c r="C202" s="253" t="s">
        <v>482</v>
      </c>
      <c r="D202" s="253">
        <v>2.78</v>
      </c>
      <c r="E202" s="253">
        <v>0.8</v>
      </c>
      <c r="F202" s="253">
        <v>3.12</v>
      </c>
      <c r="G202" s="253">
        <v>0</v>
      </c>
      <c r="H202" s="263">
        <f>G202/E202</f>
        <v>0</v>
      </c>
      <c r="I202" s="234" t="s">
        <v>565</v>
      </c>
    </row>
    <row r="203" spans="1:9" hidden="1" outlineLevel="2">
      <c r="A203" s="236"/>
      <c r="B203" s="361" t="s">
        <v>566</v>
      </c>
      <c r="C203" s="362"/>
      <c r="D203" s="362"/>
      <c r="E203" s="362"/>
      <c r="F203" s="362"/>
      <c r="G203" s="362"/>
      <c r="H203" s="362"/>
      <c r="I203" s="363"/>
    </row>
    <row r="204" spans="1:9" ht="40.5" hidden="1" outlineLevel="2">
      <c r="A204" s="236"/>
      <c r="B204" s="248" t="s">
        <v>567</v>
      </c>
      <c r="C204" s="253" t="s">
        <v>346</v>
      </c>
      <c r="D204" s="253">
        <v>12.5</v>
      </c>
      <c r="E204" s="253">
        <v>0.5</v>
      </c>
      <c r="F204" s="261">
        <v>14</v>
      </c>
      <c r="G204" s="253">
        <v>0</v>
      </c>
      <c r="H204" s="263">
        <f>G204/E204</f>
        <v>0</v>
      </c>
      <c r="I204" s="253"/>
    </row>
  </sheetData>
  <mergeCells count="86">
    <mergeCell ref="B190:I190"/>
    <mergeCell ref="B181:I181"/>
    <mergeCell ref="B182:I182"/>
    <mergeCell ref="B184:I184"/>
    <mergeCell ref="B186:I186"/>
    <mergeCell ref="B187:I187"/>
    <mergeCell ref="B173:I173"/>
    <mergeCell ref="B176:I176"/>
    <mergeCell ref="B156:I156"/>
    <mergeCell ref="B159:I159"/>
    <mergeCell ref="B163:I163"/>
    <mergeCell ref="B166:I166"/>
    <mergeCell ref="C168:I168"/>
    <mergeCell ref="B148:I148"/>
    <mergeCell ref="B151:I151"/>
    <mergeCell ref="B129:I129"/>
    <mergeCell ref="B135:I135"/>
    <mergeCell ref="B140:I140"/>
    <mergeCell ref="B144:I144"/>
    <mergeCell ref="A1:I1"/>
    <mergeCell ref="A2:I2"/>
    <mergeCell ref="A4:A5"/>
    <mergeCell ref="B4:B5"/>
    <mergeCell ref="C4:C5"/>
    <mergeCell ref="D4:D5"/>
    <mergeCell ref="E4:E5"/>
    <mergeCell ref="F4:G4"/>
    <mergeCell ref="H4:H5"/>
    <mergeCell ref="I4:I5"/>
    <mergeCell ref="A71:I71"/>
    <mergeCell ref="B72:I72"/>
    <mergeCell ref="B85:I85"/>
    <mergeCell ref="B95:I95"/>
    <mergeCell ref="B27:I27"/>
    <mergeCell ref="B31:I31"/>
    <mergeCell ref="B35:I35"/>
    <mergeCell ref="B68:I68"/>
    <mergeCell ref="B32:I32"/>
    <mergeCell ref="B39:I39"/>
    <mergeCell ref="B53:I53"/>
    <mergeCell ref="B65:I65"/>
    <mergeCell ref="B73:I73"/>
    <mergeCell ref="B80:I80"/>
    <mergeCell ref="B86:I86"/>
    <mergeCell ref="B54:I54"/>
    <mergeCell ref="B21:I21"/>
    <mergeCell ref="B64:I64"/>
    <mergeCell ref="A6:I6"/>
    <mergeCell ref="B7:I7"/>
    <mergeCell ref="A38:I38"/>
    <mergeCell ref="B58:I58"/>
    <mergeCell ref="C60:I60"/>
    <mergeCell ref="B40:I40"/>
    <mergeCell ref="B47:I47"/>
    <mergeCell ref="B203:I203"/>
    <mergeCell ref="B8:I8"/>
    <mergeCell ref="B15:I15"/>
    <mergeCell ref="B22:I22"/>
    <mergeCell ref="A179:I179"/>
    <mergeCell ref="B180:I180"/>
    <mergeCell ref="B193:I193"/>
    <mergeCell ref="B194:I194"/>
    <mergeCell ref="B195:I195"/>
    <mergeCell ref="B139:I139"/>
    <mergeCell ref="B147:I147"/>
    <mergeCell ref="A154:I154"/>
    <mergeCell ref="B155:I155"/>
    <mergeCell ref="B162:I162"/>
    <mergeCell ref="B172:I172"/>
    <mergeCell ref="A102:I102"/>
    <mergeCell ref="B91:I91"/>
    <mergeCell ref="B96:I96"/>
    <mergeCell ref="B99:I99"/>
    <mergeCell ref="B200:I200"/>
    <mergeCell ref="B201:I201"/>
    <mergeCell ref="B103:I103"/>
    <mergeCell ref="B112:I112"/>
    <mergeCell ref="B120:I120"/>
    <mergeCell ref="A127:I127"/>
    <mergeCell ref="B128:I128"/>
    <mergeCell ref="B121:I121"/>
    <mergeCell ref="B124:I124"/>
    <mergeCell ref="B104:I104"/>
    <mergeCell ref="B108:I108"/>
    <mergeCell ref="B113:I113"/>
    <mergeCell ref="B116:I116"/>
  </mergeCells>
  <pageMargins left="0.7" right="0.7" top="0.75" bottom="0.75" header="0.3" footer="0.3"/>
  <pageSetup paperSize="9" scale="61" fitToHeight="0" orientation="portrait" verticalDpi="0" r:id="rId1"/>
  <rowBreaks count="1" manualBreakCount="1">
    <brk id="61" max="8" man="1"/>
  </rowBreaks>
  <colBreaks count="1" manualBreakCount="1">
    <brk id="1" max="1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Бр</vt:lpstr>
      <vt:lpstr>Поселения</vt:lpstr>
      <vt:lpstr>Показатели Бр</vt:lpstr>
      <vt:lpstr>Показатели поселения</vt:lpstr>
      <vt:lpstr>'Показатели поселения'!_GoBack</vt:lpstr>
      <vt:lpstr>Бр!Заголовки_для_печати</vt:lpstr>
      <vt:lpstr>Поселения!Заголовки_для_печати</vt:lpstr>
      <vt:lpstr>Бр!Область_печати</vt:lpstr>
      <vt:lpstr>'Показатели Бр'!Область_печати</vt:lpstr>
      <vt:lpstr>'Показатели поселения'!Область_печати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2015-04-30T08:12:08Z</cp:lastPrinted>
  <dcterms:created xsi:type="dcterms:W3CDTF">2014-04-24T03:02:31Z</dcterms:created>
  <dcterms:modified xsi:type="dcterms:W3CDTF">2015-05-12T06:24:08Z</dcterms:modified>
</cp:coreProperties>
</file>