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1335" windowWidth="12450" windowHeight="11025"/>
  </bookViews>
  <sheets>
    <sheet name="Финансирование" sheetId="1" r:id="rId1"/>
    <sheet name="Целевые показатели" sheetId="5" r:id="rId2"/>
  </sheets>
  <definedNames>
    <definedName name="_xlnm.Print_Titles" localSheetId="0">Финансирование!$5:$8</definedName>
    <definedName name="_xlnm.Print_Titles" localSheetId="1">'Целевые показатели'!$5:$6</definedName>
    <definedName name="_xlnm.Print_Area" localSheetId="0">Финансирование!$A$1:$T$319</definedName>
    <definedName name="_xlnm.Print_Area" localSheetId="1">'Целевые показатели'!$A$1:$I$237</definedName>
  </definedNames>
  <calcPr calcId="144525" fullPrecision="0"/>
</workbook>
</file>

<file path=xl/calcChain.xml><?xml version="1.0" encoding="utf-8"?>
<calcChain xmlns="http://schemas.openxmlformats.org/spreadsheetml/2006/main">
  <c r="G132" i="5" l="1"/>
  <c r="H9" i="1"/>
  <c r="G26" i="5" l="1"/>
  <c r="G23" i="5"/>
  <c r="G24" i="5"/>
  <c r="G25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85" i="5" l="1"/>
  <c r="F47" i="1" l="1"/>
  <c r="M142" i="1"/>
  <c r="J129" i="1"/>
  <c r="K129" i="1"/>
  <c r="L129" i="1"/>
  <c r="I129" i="1"/>
  <c r="E129" i="1"/>
  <c r="F129" i="1"/>
  <c r="G129" i="1"/>
  <c r="D129" i="1"/>
  <c r="T133" i="1"/>
  <c r="T134" i="1"/>
  <c r="T135" i="1"/>
  <c r="T136" i="1"/>
  <c r="T137" i="1"/>
  <c r="T138" i="1"/>
  <c r="T139" i="1"/>
  <c r="T140" i="1"/>
  <c r="S133" i="1"/>
  <c r="S134" i="1"/>
  <c r="S135" i="1"/>
  <c r="S136" i="1"/>
  <c r="S137" i="1"/>
  <c r="S138" i="1"/>
  <c r="S139" i="1"/>
  <c r="S140" i="1"/>
  <c r="R133" i="1"/>
  <c r="R134" i="1"/>
  <c r="R135" i="1"/>
  <c r="R136" i="1"/>
  <c r="R137" i="1"/>
  <c r="R138" i="1"/>
  <c r="R139" i="1"/>
  <c r="R140" i="1"/>
  <c r="Q133" i="1"/>
  <c r="Q134" i="1"/>
  <c r="Q135" i="1"/>
  <c r="Q136" i="1"/>
  <c r="Q137" i="1"/>
  <c r="Q138" i="1"/>
  <c r="Q139" i="1"/>
  <c r="Q140" i="1"/>
  <c r="P133" i="1"/>
  <c r="P134" i="1"/>
  <c r="P135" i="1"/>
  <c r="P136" i="1"/>
  <c r="P137" i="1"/>
  <c r="P138" i="1"/>
  <c r="P139" i="1"/>
  <c r="P140" i="1"/>
  <c r="O133" i="1"/>
  <c r="O134" i="1"/>
  <c r="O135" i="1"/>
  <c r="O136" i="1"/>
  <c r="O137" i="1"/>
  <c r="O138" i="1"/>
  <c r="O139" i="1"/>
  <c r="N133" i="1"/>
  <c r="N134" i="1"/>
  <c r="N135" i="1"/>
  <c r="N136" i="1"/>
  <c r="N137" i="1"/>
  <c r="N138" i="1"/>
  <c r="N139" i="1"/>
  <c r="N140" i="1"/>
  <c r="M133" i="1"/>
  <c r="M134" i="1"/>
  <c r="M135" i="1"/>
  <c r="M136" i="1"/>
  <c r="M137" i="1"/>
  <c r="M138" i="1"/>
  <c r="M139" i="1"/>
  <c r="M140" i="1"/>
  <c r="D141" i="1"/>
  <c r="E141" i="1"/>
  <c r="G141" i="1"/>
  <c r="I141" i="1"/>
  <c r="J141" i="1"/>
  <c r="K141" i="1"/>
  <c r="L141" i="1"/>
  <c r="C129" i="1" l="1"/>
  <c r="F141" i="1"/>
  <c r="C141" i="1" s="1"/>
  <c r="H141" i="1"/>
  <c r="T120" i="1"/>
  <c r="T122" i="1"/>
  <c r="T123" i="1"/>
  <c r="S120" i="1"/>
  <c r="S122" i="1"/>
  <c r="S123" i="1"/>
  <c r="R120" i="1"/>
  <c r="R122" i="1"/>
  <c r="R123" i="1"/>
  <c r="Q119" i="1"/>
  <c r="Q120" i="1"/>
  <c r="Q122" i="1"/>
  <c r="Q123" i="1"/>
  <c r="P122" i="1"/>
  <c r="P123" i="1"/>
  <c r="O122" i="1"/>
  <c r="O123" i="1"/>
  <c r="N122" i="1"/>
  <c r="N123" i="1"/>
  <c r="M122" i="1"/>
  <c r="M123" i="1"/>
  <c r="J121" i="1"/>
  <c r="K121" i="1"/>
  <c r="L121" i="1"/>
  <c r="I121" i="1"/>
  <c r="E121" i="1"/>
  <c r="R121" i="1" s="1"/>
  <c r="F121" i="1"/>
  <c r="T121" i="1" s="1"/>
  <c r="G121" i="1"/>
  <c r="D121" i="1"/>
  <c r="P121" i="1" s="1"/>
  <c r="D117" i="1"/>
  <c r="O117" i="1" s="1"/>
  <c r="M119" i="1"/>
  <c r="N118" i="1"/>
  <c r="S117" i="1"/>
  <c r="R117" i="1"/>
  <c r="T117" i="1"/>
  <c r="M118" i="1"/>
  <c r="O118" i="1"/>
  <c r="P118" i="1"/>
  <c r="Q118" i="1"/>
  <c r="R118" i="1"/>
  <c r="S118" i="1"/>
  <c r="T118" i="1"/>
  <c r="N119" i="1"/>
  <c r="O119" i="1"/>
  <c r="P119" i="1"/>
  <c r="R119" i="1"/>
  <c r="S119" i="1"/>
  <c r="T119" i="1"/>
  <c r="M120" i="1"/>
  <c r="O120" i="1"/>
  <c r="P120" i="1"/>
  <c r="L124" i="1"/>
  <c r="S121" i="1" l="1"/>
  <c r="Q121" i="1"/>
  <c r="O121" i="1"/>
  <c r="D116" i="1"/>
  <c r="P117" i="1"/>
  <c r="M117" i="1"/>
  <c r="Q117" i="1"/>
  <c r="N120" i="1"/>
  <c r="N117" i="1" l="1"/>
  <c r="M121" i="1"/>
  <c r="N121" i="1"/>
  <c r="G226" i="5" l="1"/>
  <c r="G225" i="5"/>
  <c r="G224" i="5"/>
  <c r="G223" i="5"/>
  <c r="G222" i="5"/>
  <c r="G217" i="5"/>
  <c r="G216" i="5"/>
  <c r="G215" i="5"/>
  <c r="G214" i="5"/>
  <c r="G212" i="5"/>
  <c r="G211" i="5"/>
  <c r="G210" i="5"/>
  <c r="G209" i="5"/>
  <c r="G207" i="5"/>
  <c r="G206" i="5"/>
  <c r="G205" i="5"/>
  <c r="G204" i="5"/>
  <c r="G202" i="5"/>
  <c r="G200" i="5"/>
  <c r="G198" i="5"/>
  <c r="G197" i="5"/>
  <c r="G190" i="5"/>
  <c r="G186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0" i="5"/>
  <c r="G169" i="5"/>
  <c r="G168" i="5"/>
  <c r="G167" i="5"/>
  <c r="G166" i="5"/>
  <c r="G164" i="5"/>
  <c r="G163" i="5"/>
  <c r="G162" i="5"/>
  <c r="G161" i="5"/>
  <c r="G160" i="5"/>
  <c r="G159" i="5"/>
  <c r="G158" i="5"/>
  <c r="I157" i="5" s="1"/>
  <c r="G156" i="5"/>
  <c r="G155" i="5"/>
  <c r="G154" i="5"/>
  <c r="G148" i="5"/>
  <c r="G147" i="5"/>
  <c r="G143" i="5"/>
  <c r="G142" i="5"/>
  <c r="G140" i="5"/>
  <c r="G139" i="5"/>
  <c r="G137" i="5"/>
  <c r="G136" i="5"/>
  <c r="G135" i="5"/>
  <c r="G134" i="5"/>
  <c r="G133" i="5"/>
  <c r="G131" i="5"/>
  <c r="G130" i="5"/>
  <c r="G129" i="5"/>
  <c r="G128" i="5"/>
  <c r="G127" i="5"/>
  <c r="G125" i="5"/>
  <c r="G124" i="5"/>
  <c r="G123" i="5"/>
  <c r="G122" i="5"/>
  <c r="G121" i="5"/>
  <c r="G120" i="5"/>
  <c r="G119" i="5"/>
  <c r="G118" i="5"/>
  <c r="G117" i="5"/>
  <c r="G116" i="5"/>
  <c r="G115" i="5"/>
  <c r="G113" i="5"/>
  <c r="G112" i="5"/>
  <c r="G111" i="5"/>
  <c r="G109" i="5"/>
  <c r="G108" i="5"/>
  <c r="G107" i="5"/>
  <c r="G106" i="5"/>
  <c r="G105" i="5"/>
  <c r="G104" i="5"/>
  <c r="G103" i="5"/>
  <c r="G102" i="5"/>
  <c r="G101" i="5"/>
  <c r="G98" i="5"/>
  <c r="G97" i="5"/>
  <c r="G96" i="5"/>
  <c r="G95" i="5"/>
  <c r="G94" i="5"/>
  <c r="G93" i="5"/>
  <c r="G92" i="5"/>
  <c r="G91" i="5"/>
  <c r="G90" i="5"/>
  <c r="G89" i="5"/>
  <c r="G87" i="5"/>
  <c r="G86" i="5"/>
  <c r="G84" i="5"/>
  <c r="G83" i="5"/>
  <c r="G82" i="5"/>
  <c r="G81" i="5"/>
  <c r="G80" i="5"/>
  <c r="G79" i="5"/>
  <c r="G78" i="5"/>
  <c r="G77" i="5"/>
  <c r="G76" i="5"/>
  <c r="G75" i="5"/>
  <c r="G74" i="5"/>
  <c r="G72" i="5"/>
  <c r="G71" i="5"/>
  <c r="G70" i="5"/>
  <c r="G69" i="5"/>
  <c r="G68" i="5"/>
  <c r="G67" i="5"/>
  <c r="G66" i="5"/>
  <c r="G65" i="5"/>
  <c r="G64" i="5"/>
  <c r="G63" i="5"/>
  <c r="G62" i="5"/>
  <c r="I61" i="5" s="1"/>
  <c r="G60" i="5"/>
  <c r="G59" i="5"/>
  <c r="G58" i="5"/>
  <c r="G57" i="5"/>
  <c r="G56" i="5"/>
  <c r="G55" i="5"/>
  <c r="G54" i="5"/>
  <c r="G53" i="5"/>
  <c r="G52" i="5"/>
  <c r="G51" i="5"/>
  <c r="G22" i="5"/>
  <c r="I21" i="5" s="1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I7" i="5" s="1"/>
  <c r="T311" i="1"/>
  <c r="S311" i="1"/>
  <c r="R311" i="1"/>
  <c r="Q311" i="1"/>
  <c r="P311" i="1"/>
  <c r="O311" i="1"/>
  <c r="H311" i="1"/>
  <c r="C311" i="1"/>
  <c r="T310" i="1"/>
  <c r="S310" i="1"/>
  <c r="R310" i="1"/>
  <c r="Q310" i="1"/>
  <c r="P310" i="1"/>
  <c r="O310" i="1"/>
  <c r="H310" i="1"/>
  <c r="C310" i="1"/>
  <c r="L309" i="1"/>
  <c r="K309" i="1"/>
  <c r="J309" i="1"/>
  <c r="I309" i="1"/>
  <c r="G309" i="1"/>
  <c r="F309" i="1"/>
  <c r="T309" i="1" s="1"/>
  <c r="E309" i="1"/>
  <c r="D309" i="1"/>
  <c r="P309" i="1" s="1"/>
  <c r="T308" i="1"/>
  <c r="S308" i="1"/>
  <c r="R308" i="1"/>
  <c r="Q308" i="1"/>
  <c r="P308" i="1"/>
  <c r="O308" i="1"/>
  <c r="H308" i="1"/>
  <c r="C308" i="1"/>
  <c r="T307" i="1"/>
  <c r="S307" i="1"/>
  <c r="R307" i="1"/>
  <c r="Q307" i="1"/>
  <c r="P307" i="1"/>
  <c r="O307" i="1"/>
  <c r="H307" i="1"/>
  <c r="C307" i="1"/>
  <c r="T306" i="1"/>
  <c r="S306" i="1"/>
  <c r="R306" i="1"/>
  <c r="Q306" i="1"/>
  <c r="P306" i="1"/>
  <c r="O306" i="1"/>
  <c r="H306" i="1"/>
  <c r="C306" i="1"/>
  <c r="P305" i="1"/>
  <c r="O305" i="1"/>
  <c r="L305" i="1"/>
  <c r="L301" i="1" s="1"/>
  <c r="L300" i="1" s="1"/>
  <c r="K305" i="1"/>
  <c r="K301" i="1" s="1"/>
  <c r="J305" i="1"/>
  <c r="G305" i="1"/>
  <c r="F305" i="1"/>
  <c r="F304" i="1" s="1"/>
  <c r="E305" i="1"/>
  <c r="R304" i="1"/>
  <c r="Q304" i="1"/>
  <c r="P304" i="1"/>
  <c r="O304" i="1"/>
  <c r="H304" i="1"/>
  <c r="G304" i="1"/>
  <c r="G301" i="1" s="1"/>
  <c r="G300" i="1" s="1"/>
  <c r="T303" i="1"/>
  <c r="S303" i="1"/>
  <c r="R303" i="1"/>
  <c r="Q303" i="1"/>
  <c r="P303" i="1"/>
  <c r="O303" i="1"/>
  <c r="H303" i="1"/>
  <c r="C303" i="1"/>
  <c r="T302" i="1"/>
  <c r="S302" i="1"/>
  <c r="R302" i="1"/>
  <c r="Q302" i="1"/>
  <c r="P302" i="1"/>
  <c r="O302" i="1"/>
  <c r="H302" i="1"/>
  <c r="C302" i="1"/>
  <c r="I301" i="1"/>
  <c r="I300" i="1" s="1"/>
  <c r="D301" i="1"/>
  <c r="T299" i="1"/>
  <c r="S299" i="1"/>
  <c r="R299" i="1"/>
  <c r="Q299" i="1"/>
  <c r="P299" i="1"/>
  <c r="O299" i="1"/>
  <c r="H299" i="1"/>
  <c r="C299" i="1"/>
  <c r="T298" i="1"/>
  <c r="S298" i="1"/>
  <c r="R298" i="1"/>
  <c r="Q298" i="1"/>
  <c r="P298" i="1"/>
  <c r="O298" i="1"/>
  <c r="H298" i="1"/>
  <c r="C298" i="1"/>
  <c r="T297" i="1"/>
  <c r="S297" i="1"/>
  <c r="R297" i="1"/>
  <c r="Q297" i="1"/>
  <c r="P297" i="1"/>
  <c r="O297" i="1"/>
  <c r="L297" i="1"/>
  <c r="H297" i="1"/>
  <c r="G297" i="1"/>
  <c r="G294" i="1" s="1"/>
  <c r="C297" i="1"/>
  <c r="T296" i="1"/>
  <c r="S296" i="1"/>
  <c r="R296" i="1"/>
  <c r="Q296" i="1"/>
  <c r="P296" i="1"/>
  <c r="O296" i="1"/>
  <c r="H296" i="1"/>
  <c r="C296" i="1"/>
  <c r="T295" i="1"/>
  <c r="S295" i="1"/>
  <c r="R295" i="1"/>
  <c r="Q295" i="1"/>
  <c r="P295" i="1"/>
  <c r="O295" i="1"/>
  <c r="H295" i="1"/>
  <c r="C295" i="1"/>
  <c r="N295" i="1" s="1"/>
  <c r="L294" i="1"/>
  <c r="K294" i="1"/>
  <c r="J294" i="1"/>
  <c r="I294" i="1"/>
  <c r="F294" i="1"/>
  <c r="T294" i="1" s="1"/>
  <c r="E294" i="1"/>
  <c r="D294" i="1"/>
  <c r="P294" i="1" s="1"/>
  <c r="T293" i="1"/>
  <c r="S293" i="1"/>
  <c r="R293" i="1"/>
  <c r="Q293" i="1"/>
  <c r="P293" i="1"/>
  <c r="O293" i="1"/>
  <c r="H293" i="1"/>
  <c r="C293" i="1"/>
  <c r="T292" i="1"/>
  <c r="S292" i="1"/>
  <c r="R292" i="1"/>
  <c r="Q292" i="1"/>
  <c r="P292" i="1"/>
  <c r="O292" i="1"/>
  <c r="H292" i="1"/>
  <c r="C292" i="1"/>
  <c r="T291" i="1"/>
  <c r="S291" i="1"/>
  <c r="R291" i="1"/>
  <c r="Q291" i="1"/>
  <c r="P291" i="1"/>
  <c r="O291" i="1"/>
  <c r="H291" i="1"/>
  <c r="C291" i="1"/>
  <c r="N291" i="1" s="1"/>
  <c r="T290" i="1"/>
  <c r="S290" i="1"/>
  <c r="R290" i="1"/>
  <c r="Q290" i="1"/>
  <c r="P290" i="1"/>
  <c r="O290" i="1"/>
  <c r="H290" i="1"/>
  <c r="C290" i="1"/>
  <c r="N290" i="1" s="1"/>
  <c r="T289" i="1"/>
  <c r="S289" i="1"/>
  <c r="P289" i="1"/>
  <c r="O289" i="1"/>
  <c r="J289" i="1"/>
  <c r="H289" i="1" s="1"/>
  <c r="E289" i="1"/>
  <c r="R289" i="1" s="1"/>
  <c r="C289" i="1"/>
  <c r="L288" i="1"/>
  <c r="K288" i="1"/>
  <c r="I288" i="1"/>
  <c r="G288" i="1"/>
  <c r="G282" i="1" s="1"/>
  <c r="F288" i="1"/>
  <c r="T288" i="1" s="1"/>
  <c r="D288" i="1"/>
  <c r="T287" i="1"/>
  <c r="S287" i="1"/>
  <c r="R287" i="1"/>
  <c r="Q287" i="1"/>
  <c r="P287" i="1"/>
  <c r="O287" i="1"/>
  <c r="H287" i="1"/>
  <c r="C287" i="1"/>
  <c r="T286" i="1"/>
  <c r="S286" i="1"/>
  <c r="R286" i="1"/>
  <c r="Q286" i="1"/>
  <c r="P286" i="1"/>
  <c r="O286" i="1"/>
  <c r="H286" i="1"/>
  <c r="C286" i="1"/>
  <c r="T285" i="1"/>
  <c r="S285" i="1"/>
  <c r="R285" i="1"/>
  <c r="Q285" i="1"/>
  <c r="P285" i="1"/>
  <c r="O285" i="1"/>
  <c r="H285" i="1"/>
  <c r="C285" i="1"/>
  <c r="T284" i="1"/>
  <c r="S284" i="1"/>
  <c r="R284" i="1"/>
  <c r="Q284" i="1"/>
  <c r="P284" i="1"/>
  <c r="O284" i="1"/>
  <c r="H284" i="1"/>
  <c r="C284" i="1"/>
  <c r="L283" i="1"/>
  <c r="K283" i="1"/>
  <c r="J283" i="1"/>
  <c r="I283" i="1"/>
  <c r="F283" i="1"/>
  <c r="E283" i="1"/>
  <c r="D283" i="1"/>
  <c r="T281" i="1"/>
  <c r="S281" i="1"/>
  <c r="R281" i="1"/>
  <c r="Q281" i="1"/>
  <c r="I281" i="1"/>
  <c r="O281" i="1" s="1"/>
  <c r="H281" i="1"/>
  <c r="D281" i="1"/>
  <c r="C281" i="1" s="1"/>
  <c r="T280" i="1"/>
  <c r="S280" i="1"/>
  <c r="R280" i="1"/>
  <c r="Q280" i="1"/>
  <c r="P280" i="1"/>
  <c r="O280" i="1"/>
  <c r="H280" i="1"/>
  <c r="C280" i="1"/>
  <c r="L279" i="1"/>
  <c r="L278" i="1" s="1"/>
  <c r="K279" i="1"/>
  <c r="K278" i="1" s="1"/>
  <c r="J279" i="1"/>
  <c r="J278" i="1" s="1"/>
  <c r="I279" i="1"/>
  <c r="G279" i="1"/>
  <c r="F279" i="1"/>
  <c r="F278" i="1" s="1"/>
  <c r="E279" i="1"/>
  <c r="Q279" i="1" s="1"/>
  <c r="D279" i="1"/>
  <c r="P279" i="1" s="1"/>
  <c r="G278" i="1"/>
  <c r="T277" i="1"/>
  <c r="S277" i="1"/>
  <c r="R277" i="1"/>
  <c r="Q277" i="1"/>
  <c r="P277" i="1"/>
  <c r="O277" i="1"/>
  <c r="H277" i="1"/>
  <c r="C277" i="1"/>
  <c r="T276" i="1"/>
  <c r="S276" i="1"/>
  <c r="R276" i="1"/>
  <c r="Q276" i="1"/>
  <c r="P276" i="1"/>
  <c r="O276" i="1"/>
  <c r="H276" i="1"/>
  <c r="C276" i="1"/>
  <c r="T275" i="1"/>
  <c r="S275" i="1"/>
  <c r="R275" i="1"/>
  <c r="Q275" i="1"/>
  <c r="P275" i="1"/>
  <c r="O275" i="1"/>
  <c r="H275" i="1"/>
  <c r="C275" i="1"/>
  <c r="T274" i="1"/>
  <c r="S274" i="1"/>
  <c r="R274" i="1"/>
  <c r="Q274" i="1"/>
  <c r="P274" i="1"/>
  <c r="O274" i="1"/>
  <c r="H274" i="1"/>
  <c r="C274" i="1"/>
  <c r="L273" i="1"/>
  <c r="L272" i="1" s="1"/>
  <c r="K273" i="1"/>
  <c r="K272" i="1" s="1"/>
  <c r="J273" i="1"/>
  <c r="J272" i="1" s="1"/>
  <c r="I273" i="1"/>
  <c r="G273" i="1"/>
  <c r="G272" i="1" s="1"/>
  <c r="F273" i="1"/>
  <c r="F272" i="1" s="1"/>
  <c r="E273" i="1"/>
  <c r="Q273" i="1" s="1"/>
  <c r="D273" i="1"/>
  <c r="P273" i="1" s="1"/>
  <c r="T271" i="1"/>
  <c r="S271" i="1"/>
  <c r="R271" i="1"/>
  <c r="Q271" i="1"/>
  <c r="P271" i="1"/>
  <c r="O271" i="1"/>
  <c r="H271" i="1"/>
  <c r="C271" i="1"/>
  <c r="T270" i="1"/>
  <c r="S270" i="1"/>
  <c r="R270" i="1"/>
  <c r="Q270" i="1"/>
  <c r="P270" i="1"/>
  <c r="O270" i="1"/>
  <c r="H270" i="1"/>
  <c r="C270" i="1"/>
  <c r="T269" i="1"/>
  <c r="S269" i="1"/>
  <c r="R269" i="1"/>
  <c r="Q269" i="1"/>
  <c r="P269" i="1"/>
  <c r="O269" i="1"/>
  <c r="H269" i="1"/>
  <c r="C269" i="1"/>
  <c r="L268" i="1"/>
  <c r="L267" i="1" s="1"/>
  <c r="K268" i="1"/>
  <c r="K267" i="1" s="1"/>
  <c r="J268" i="1"/>
  <c r="J267" i="1" s="1"/>
  <c r="I268" i="1"/>
  <c r="I267" i="1" s="1"/>
  <c r="G268" i="1"/>
  <c r="G267" i="1" s="1"/>
  <c r="F268" i="1"/>
  <c r="T268" i="1" s="1"/>
  <c r="E268" i="1"/>
  <c r="R268" i="1" s="1"/>
  <c r="D268" i="1"/>
  <c r="P268" i="1" s="1"/>
  <c r="T265" i="1"/>
  <c r="S265" i="1"/>
  <c r="R265" i="1"/>
  <c r="Q265" i="1"/>
  <c r="P265" i="1"/>
  <c r="O265" i="1"/>
  <c r="H265" i="1"/>
  <c r="C265" i="1"/>
  <c r="T264" i="1"/>
  <c r="S264" i="1"/>
  <c r="R264" i="1"/>
  <c r="Q264" i="1"/>
  <c r="P264" i="1"/>
  <c r="O264" i="1"/>
  <c r="H264" i="1"/>
  <c r="C264" i="1"/>
  <c r="T263" i="1"/>
  <c r="S263" i="1"/>
  <c r="R263" i="1"/>
  <c r="Q263" i="1"/>
  <c r="P263" i="1"/>
  <c r="O263" i="1"/>
  <c r="H263" i="1"/>
  <c r="C263" i="1"/>
  <c r="L262" i="1"/>
  <c r="K262" i="1"/>
  <c r="J262" i="1"/>
  <c r="I262" i="1"/>
  <c r="G262" i="1"/>
  <c r="F262" i="1"/>
  <c r="T262" i="1" s="1"/>
  <c r="E262" i="1"/>
  <c r="R262" i="1" s="1"/>
  <c r="D262" i="1"/>
  <c r="P262" i="1" s="1"/>
  <c r="T261" i="1"/>
  <c r="S261" i="1"/>
  <c r="R261" i="1"/>
  <c r="Q261" i="1"/>
  <c r="P261" i="1"/>
  <c r="O261" i="1"/>
  <c r="H261" i="1"/>
  <c r="C261" i="1"/>
  <c r="T260" i="1"/>
  <c r="S260" i="1"/>
  <c r="R260" i="1"/>
  <c r="Q260" i="1"/>
  <c r="P260" i="1"/>
  <c r="O260" i="1"/>
  <c r="H260" i="1"/>
  <c r="C260" i="1"/>
  <c r="T259" i="1"/>
  <c r="S259" i="1"/>
  <c r="R259" i="1"/>
  <c r="Q259" i="1"/>
  <c r="P259" i="1"/>
  <c r="O259" i="1"/>
  <c r="H259" i="1"/>
  <c r="C259" i="1"/>
  <c r="T258" i="1"/>
  <c r="S258" i="1"/>
  <c r="R258" i="1"/>
  <c r="Q258" i="1"/>
  <c r="P258" i="1"/>
  <c r="O258" i="1"/>
  <c r="H258" i="1"/>
  <c r="C258" i="1"/>
  <c r="K257" i="1"/>
  <c r="K256" i="1" s="1"/>
  <c r="J257" i="1"/>
  <c r="J256" i="1" s="1"/>
  <c r="I257" i="1"/>
  <c r="F257" i="1"/>
  <c r="F256" i="1" s="1"/>
  <c r="E257" i="1"/>
  <c r="E256" i="1" s="1"/>
  <c r="D257" i="1"/>
  <c r="L256" i="1"/>
  <c r="G256" i="1"/>
  <c r="T255" i="1"/>
  <c r="S255" i="1"/>
  <c r="R255" i="1"/>
  <c r="Q255" i="1"/>
  <c r="P255" i="1"/>
  <c r="O255" i="1"/>
  <c r="H255" i="1"/>
  <c r="C255" i="1"/>
  <c r="L254" i="1"/>
  <c r="K254" i="1"/>
  <c r="J254" i="1"/>
  <c r="I254" i="1"/>
  <c r="G254" i="1"/>
  <c r="F254" i="1"/>
  <c r="E254" i="1"/>
  <c r="R254" i="1" s="1"/>
  <c r="D254" i="1"/>
  <c r="P254" i="1" s="1"/>
  <c r="T253" i="1"/>
  <c r="S253" i="1"/>
  <c r="R253" i="1"/>
  <c r="Q253" i="1"/>
  <c r="P253" i="1"/>
  <c r="O253" i="1"/>
  <c r="H253" i="1"/>
  <c r="C253" i="1"/>
  <c r="T252" i="1"/>
  <c r="S252" i="1"/>
  <c r="R252" i="1"/>
  <c r="Q252" i="1"/>
  <c r="P252" i="1"/>
  <c r="O252" i="1"/>
  <c r="H252" i="1"/>
  <c r="C252" i="1"/>
  <c r="L251" i="1"/>
  <c r="K251" i="1"/>
  <c r="J251" i="1"/>
  <c r="I251" i="1"/>
  <c r="G251" i="1"/>
  <c r="F251" i="1"/>
  <c r="E251" i="1"/>
  <c r="Q251" i="1" s="1"/>
  <c r="D251" i="1"/>
  <c r="P251" i="1" s="1"/>
  <c r="T250" i="1"/>
  <c r="S250" i="1"/>
  <c r="R250" i="1"/>
  <c r="Q250" i="1"/>
  <c r="P250" i="1"/>
  <c r="O250" i="1"/>
  <c r="H250" i="1"/>
  <c r="C250" i="1"/>
  <c r="T249" i="1"/>
  <c r="S249" i="1"/>
  <c r="R249" i="1"/>
  <c r="Q249" i="1"/>
  <c r="P249" i="1"/>
  <c r="O249" i="1"/>
  <c r="H249" i="1"/>
  <c r="C249" i="1"/>
  <c r="T248" i="1"/>
  <c r="S248" i="1"/>
  <c r="R248" i="1"/>
  <c r="Q248" i="1"/>
  <c r="P248" i="1"/>
  <c r="O248" i="1"/>
  <c r="H248" i="1"/>
  <c r="C248" i="1"/>
  <c r="T247" i="1"/>
  <c r="S247" i="1"/>
  <c r="R247" i="1"/>
  <c r="Q247" i="1"/>
  <c r="P247" i="1"/>
  <c r="O247" i="1"/>
  <c r="H247" i="1"/>
  <c r="C247" i="1"/>
  <c r="K246" i="1"/>
  <c r="J246" i="1"/>
  <c r="I246" i="1"/>
  <c r="G246" i="1"/>
  <c r="F246" i="1"/>
  <c r="S246" i="1" s="1"/>
  <c r="E246" i="1"/>
  <c r="R246" i="1" s="1"/>
  <c r="D246" i="1"/>
  <c r="T245" i="1"/>
  <c r="S245" i="1"/>
  <c r="R245" i="1"/>
  <c r="Q245" i="1"/>
  <c r="P245" i="1"/>
  <c r="O245" i="1"/>
  <c r="H245" i="1"/>
  <c r="C245" i="1"/>
  <c r="T244" i="1"/>
  <c r="S244" i="1"/>
  <c r="R244" i="1"/>
  <c r="Q244" i="1"/>
  <c r="P244" i="1"/>
  <c r="O244" i="1"/>
  <c r="H244" i="1"/>
  <c r="C244" i="1"/>
  <c r="T243" i="1"/>
  <c r="S243" i="1"/>
  <c r="R243" i="1"/>
  <c r="Q243" i="1"/>
  <c r="P243" i="1"/>
  <c r="O243" i="1"/>
  <c r="H243" i="1"/>
  <c r="C243" i="1"/>
  <c r="T242" i="1"/>
  <c r="S242" i="1"/>
  <c r="R242" i="1"/>
  <c r="Q242" i="1"/>
  <c r="P242" i="1"/>
  <c r="O242" i="1"/>
  <c r="H242" i="1"/>
  <c r="C242" i="1"/>
  <c r="L241" i="1"/>
  <c r="L240" i="1" s="1"/>
  <c r="K241" i="1"/>
  <c r="J241" i="1"/>
  <c r="I241" i="1"/>
  <c r="G241" i="1"/>
  <c r="F241" i="1"/>
  <c r="E241" i="1"/>
  <c r="R241" i="1" s="1"/>
  <c r="D241" i="1"/>
  <c r="P241" i="1" s="1"/>
  <c r="T239" i="1"/>
  <c r="S239" i="1"/>
  <c r="R239" i="1"/>
  <c r="Q239" i="1"/>
  <c r="P239" i="1"/>
  <c r="O239" i="1"/>
  <c r="H239" i="1"/>
  <c r="C239" i="1"/>
  <c r="T238" i="1"/>
  <c r="S238" i="1"/>
  <c r="R238" i="1"/>
  <c r="Q238" i="1"/>
  <c r="P238" i="1"/>
  <c r="O238" i="1"/>
  <c r="N238" i="1"/>
  <c r="M238" i="1"/>
  <c r="T237" i="1"/>
  <c r="S237" i="1"/>
  <c r="R237" i="1"/>
  <c r="Q237" i="1"/>
  <c r="P237" i="1"/>
  <c r="O237" i="1"/>
  <c r="N237" i="1"/>
  <c r="M237" i="1"/>
  <c r="T236" i="1"/>
  <c r="S236" i="1"/>
  <c r="R236" i="1"/>
  <c r="Q236" i="1"/>
  <c r="P236" i="1"/>
  <c r="O236" i="1"/>
  <c r="N236" i="1"/>
  <c r="M236" i="1"/>
  <c r="T235" i="1"/>
  <c r="S235" i="1"/>
  <c r="R235" i="1"/>
  <c r="Q235" i="1"/>
  <c r="P235" i="1"/>
  <c r="O235" i="1"/>
  <c r="N235" i="1"/>
  <c r="M235" i="1"/>
  <c r="T234" i="1"/>
  <c r="S234" i="1"/>
  <c r="R234" i="1"/>
  <c r="Q234" i="1"/>
  <c r="P234" i="1"/>
  <c r="O234" i="1"/>
  <c r="N234" i="1"/>
  <c r="M234" i="1"/>
  <c r="L233" i="1"/>
  <c r="K233" i="1"/>
  <c r="J233" i="1"/>
  <c r="I233" i="1"/>
  <c r="G233" i="1"/>
  <c r="F233" i="1"/>
  <c r="T233" i="1" s="1"/>
  <c r="E233" i="1"/>
  <c r="R233" i="1" s="1"/>
  <c r="D233" i="1"/>
  <c r="P233" i="1" s="1"/>
  <c r="T232" i="1"/>
  <c r="S232" i="1"/>
  <c r="R232" i="1"/>
  <c r="Q232" i="1"/>
  <c r="P232" i="1"/>
  <c r="O232" i="1"/>
  <c r="H232" i="1"/>
  <c r="C232" i="1"/>
  <c r="N232" i="1" s="1"/>
  <c r="L231" i="1"/>
  <c r="L230" i="1" s="1"/>
  <c r="L229" i="1" s="1"/>
  <c r="K231" i="1"/>
  <c r="K230" i="1" s="1"/>
  <c r="K229" i="1" s="1"/>
  <c r="J231" i="1"/>
  <c r="J230" i="1" s="1"/>
  <c r="I231" i="1"/>
  <c r="G231" i="1"/>
  <c r="G230" i="1" s="1"/>
  <c r="G229" i="1" s="1"/>
  <c r="F231" i="1"/>
  <c r="T231" i="1" s="1"/>
  <c r="E231" i="1"/>
  <c r="D231" i="1"/>
  <c r="P231" i="1" s="1"/>
  <c r="T228" i="1"/>
  <c r="S228" i="1"/>
  <c r="R228" i="1"/>
  <c r="Q228" i="1"/>
  <c r="P228" i="1"/>
  <c r="O228" i="1"/>
  <c r="H228" i="1"/>
  <c r="C228" i="1"/>
  <c r="L227" i="1"/>
  <c r="K227" i="1"/>
  <c r="J227" i="1"/>
  <c r="J219" i="1" s="1"/>
  <c r="I227" i="1"/>
  <c r="I219" i="1" s="1"/>
  <c r="G227" i="1"/>
  <c r="F227" i="1"/>
  <c r="T227" i="1" s="1"/>
  <c r="E227" i="1"/>
  <c r="E219" i="1" s="1"/>
  <c r="D227" i="1"/>
  <c r="P227" i="1" s="1"/>
  <c r="T226" i="1"/>
  <c r="S226" i="1"/>
  <c r="R226" i="1"/>
  <c r="Q226" i="1"/>
  <c r="P226" i="1"/>
  <c r="O226" i="1"/>
  <c r="H226" i="1"/>
  <c r="C226" i="1"/>
  <c r="T225" i="1"/>
  <c r="S225" i="1"/>
  <c r="R225" i="1"/>
  <c r="Q225" i="1"/>
  <c r="P225" i="1"/>
  <c r="O225" i="1"/>
  <c r="H225" i="1"/>
  <c r="C225" i="1"/>
  <c r="T224" i="1"/>
  <c r="S224" i="1"/>
  <c r="R224" i="1"/>
  <c r="Q224" i="1"/>
  <c r="P224" i="1"/>
  <c r="O224" i="1"/>
  <c r="H224" i="1"/>
  <c r="C224" i="1"/>
  <c r="T223" i="1"/>
  <c r="S223" i="1"/>
  <c r="R223" i="1"/>
  <c r="Q223" i="1"/>
  <c r="P223" i="1"/>
  <c r="O223" i="1"/>
  <c r="H223" i="1"/>
  <c r="C223" i="1"/>
  <c r="T222" i="1"/>
  <c r="S222" i="1"/>
  <c r="R222" i="1"/>
  <c r="Q222" i="1"/>
  <c r="P222" i="1"/>
  <c r="O222" i="1"/>
  <c r="H222" i="1"/>
  <c r="C222" i="1"/>
  <c r="T221" i="1"/>
  <c r="S221" i="1"/>
  <c r="R221" i="1"/>
  <c r="Q221" i="1"/>
  <c r="P221" i="1"/>
  <c r="O221" i="1"/>
  <c r="H221" i="1"/>
  <c r="C221" i="1"/>
  <c r="R220" i="1"/>
  <c r="Q220" i="1"/>
  <c r="P220" i="1"/>
  <c r="O220" i="1"/>
  <c r="L220" i="1"/>
  <c r="L219" i="1" s="1"/>
  <c r="K220" i="1"/>
  <c r="G220" i="1"/>
  <c r="F220" i="1"/>
  <c r="C220" i="1" s="1"/>
  <c r="T218" i="1"/>
  <c r="S218" i="1"/>
  <c r="R218" i="1"/>
  <c r="Q218" i="1"/>
  <c r="P218" i="1"/>
  <c r="O218" i="1"/>
  <c r="H218" i="1"/>
  <c r="C218" i="1"/>
  <c r="T217" i="1"/>
  <c r="S217" i="1"/>
  <c r="R217" i="1"/>
  <c r="Q217" i="1"/>
  <c r="P217" i="1"/>
  <c r="O217" i="1"/>
  <c r="H217" i="1"/>
  <c r="C217" i="1"/>
  <c r="T216" i="1"/>
  <c r="S216" i="1"/>
  <c r="R216" i="1"/>
  <c r="Q216" i="1"/>
  <c r="P216" i="1"/>
  <c r="O216" i="1"/>
  <c r="H216" i="1"/>
  <c r="C216" i="1"/>
  <c r="T215" i="1"/>
  <c r="S215" i="1"/>
  <c r="R215" i="1"/>
  <c r="Q215" i="1"/>
  <c r="P215" i="1"/>
  <c r="O215" i="1"/>
  <c r="H215" i="1"/>
  <c r="C215" i="1"/>
  <c r="T214" i="1"/>
  <c r="S214" i="1"/>
  <c r="R214" i="1"/>
  <c r="Q214" i="1"/>
  <c r="P214" i="1"/>
  <c r="O214" i="1"/>
  <c r="H214" i="1"/>
  <c r="C214" i="1"/>
  <c r="S213" i="1"/>
  <c r="L213" i="1"/>
  <c r="L212" i="1" s="1"/>
  <c r="K213" i="1"/>
  <c r="J213" i="1"/>
  <c r="J212" i="1" s="1"/>
  <c r="I213" i="1"/>
  <c r="G213" i="1"/>
  <c r="G212" i="1" s="1"/>
  <c r="F213" i="1"/>
  <c r="E213" i="1"/>
  <c r="R213" i="1" s="1"/>
  <c r="D213" i="1"/>
  <c r="P213" i="1" s="1"/>
  <c r="K212" i="1"/>
  <c r="T211" i="1"/>
  <c r="S211" i="1"/>
  <c r="R211" i="1"/>
  <c r="Q211" i="1"/>
  <c r="P211" i="1"/>
  <c r="O211" i="1"/>
  <c r="H211" i="1"/>
  <c r="C211" i="1"/>
  <c r="K210" i="1"/>
  <c r="J210" i="1"/>
  <c r="I210" i="1"/>
  <c r="G210" i="1"/>
  <c r="F210" i="1"/>
  <c r="E210" i="1"/>
  <c r="R210" i="1" s="1"/>
  <c r="D210" i="1"/>
  <c r="P210" i="1" s="1"/>
  <c r="T209" i="1"/>
  <c r="S209" i="1"/>
  <c r="R209" i="1"/>
  <c r="Q209" i="1"/>
  <c r="P209" i="1"/>
  <c r="O209" i="1"/>
  <c r="H209" i="1"/>
  <c r="C209" i="1"/>
  <c r="L208" i="1"/>
  <c r="K208" i="1"/>
  <c r="J208" i="1"/>
  <c r="I208" i="1"/>
  <c r="G208" i="1"/>
  <c r="F208" i="1"/>
  <c r="T208" i="1" s="1"/>
  <c r="E208" i="1"/>
  <c r="D208" i="1"/>
  <c r="P208" i="1" s="1"/>
  <c r="Q207" i="1"/>
  <c r="P207" i="1"/>
  <c r="O207" i="1"/>
  <c r="H207" i="1"/>
  <c r="C207" i="1"/>
  <c r="T206" i="1"/>
  <c r="S206" i="1"/>
  <c r="P206" i="1"/>
  <c r="O206" i="1"/>
  <c r="J206" i="1"/>
  <c r="Q206" i="1" s="1"/>
  <c r="E206" i="1"/>
  <c r="C206" i="1"/>
  <c r="T205" i="1"/>
  <c r="S205" i="1"/>
  <c r="P205" i="1"/>
  <c r="O205" i="1"/>
  <c r="J205" i="1"/>
  <c r="Q205" i="1" s="1"/>
  <c r="E205" i="1"/>
  <c r="C205" i="1"/>
  <c r="T204" i="1"/>
  <c r="S204" i="1"/>
  <c r="R204" i="1"/>
  <c r="Q204" i="1"/>
  <c r="P204" i="1"/>
  <c r="O204" i="1"/>
  <c r="H204" i="1"/>
  <c r="C204" i="1"/>
  <c r="T203" i="1"/>
  <c r="S203" i="1"/>
  <c r="R203" i="1"/>
  <c r="Q203" i="1"/>
  <c r="P203" i="1"/>
  <c r="O203" i="1"/>
  <c r="H203" i="1"/>
  <c r="C203" i="1"/>
  <c r="T202" i="1"/>
  <c r="S202" i="1"/>
  <c r="R202" i="1"/>
  <c r="Q202" i="1"/>
  <c r="P202" i="1"/>
  <c r="O202" i="1"/>
  <c r="H202" i="1"/>
  <c r="C202" i="1"/>
  <c r="T201" i="1"/>
  <c r="S201" i="1"/>
  <c r="R201" i="1"/>
  <c r="Q201" i="1"/>
  <c r="I201" i="1"/>
  <c r="I200" i="1" s="1"/>
  <c r="D201" i="1"/>
  <c r="C201" i="1"/>
  <c r="L200" i="1"/>
  <c r="L199" i="1" s="1"/>
  <c r="L198" i="1" s="1"/>
  <c r="K200" i="1"/>
  <c r="K199" i="1" s="1"/>
  <c r="J200" i="1"/>
  <c r="J199" i="1" s="1"/>
  <c r="G200" i="1"/>
  <c r="G199" i="1" s="1"/>
  <c r="G198" i="1" s="1"/>
  <c r="F200" i="1"/>
  <c r="E200" i="1"/>
  <c r="D200" i="1"/>
  <c r="T196" i="1"/>
  <c r="S196" i="1"/>
  <c r="R196" i="1"/>
  <c r="Q196" i="1"/>
  <c r="P196" i="1"/>
  <c r="O196" i="1"/>
  <c r="H196" i="1"/>
  <c r="C196" i="1"/>
  <c r="T195" i="1"/>
  <c r="S195" i="1"/>
  <c r="R195" i="1"/>
  <c r="Q195" i="1"/>
  <c r="P195" i="1"/>
  <c r="O195" i="1"/>
  <c r="H195" i="1"/>
  <c r="C195" i="1"/>
  <c r="K194" i="1"/>
  <c r="K191" i="1" s="1"/>
  <c r="J194" i="1"/>
  <c r="J191" i="1" s="1"/>
  <c r="Q191" i="1" s="1"/>
  <c r="I194" i="1"/>
  <c r="F194" i="1"/>
  <c r="F191" i="1" s="1"/>
  <c r="E194" i="1"/>
  <c r="E191" i="1" s="1"/>
  <c r="D194" i="1"/>
  <c r="T193" i="1"/>
  <c r="S193" i="1"/>
  <c r="R193" i="1"/>
  <c r="Q193" i="1"/>
  <c r="P193" i="1"/>
  <c r="O193" i="1"/>
  <c r="H193" i="1"/>
  <c r="C193" i="1"/>
  <c r="T192" i="1"/>
  <c r="S192" i="1"/>
  <c r="R192" i="1"/>
  <c r="Q192" i="1"/>
  <c r="P192" i="1"/>
  <c r="O192" i="1"/>
  <c r="H192" i="1"/>
  <c r="C192" i="1"/>
  <c r="L191" i="1"/>
  <c r="G191" i="1"/>
  <c r="T190" i="1"/>
  <c r="S190" i="1"/>
  <c r="R190" i="1"/>
  <c r="Q190" i="1"/>
  <c r="P190" i="1"/>
  <c r="O190" i="1"/>
  <c r="H190" i="1"/>
  <c r="C190" i="1"/>
  <c r="L189" i="1"/>
  <c r="K189" i="1"/>
  <c r="J189" i="1"/>
  <c r="I189" i="1"/>
  <c r="G189" i="1"/>
  <c r="F189" i="1"/>
  <c r="E189" i="1"/>
  <c r="D189" i="1"/>
  <c r="P189" i="1" s="1"/>
  <c r="T188" i="1"/>
  <c r="S188" i="1"/>
  <c r="R188" i="1"/>
  <c r="Q188" i="1"/>
  <c r="P188" i="1"/>
  <c r="O188" i="1"/>
  <c r="H188" i="1"/>
  <c r="C188" i="1"/>
  <c r="L187" i="1"/>
  <c r="K187" i="1"/>
  <c r="J187" i="1"/>
  <c r="I187" i="1"/>
  <c r="G187" i="1"/>
  <c r="F187" i="1"/>
  <c r="E187" i="1"/>
  <c r="D187" i="1"/>
  <c r="P187" i="1" s="1"/>
  <c r="T186" i="1"/>
  <c r="S186" i="1"/>
  <c r="R186" i="1"/>
  <c r="Q186" i="1"/>
  <c r="P186" i="1"/>
  <c r="O186" i="1"/>
  <c r="H186" i="1"/>
  <c r="C186" i="1"/>
  <c r="T185" i="1"/>
  <c r="S185" i="1"/>
  <c r="J185" i="1"/>
  <c r="I185" i="1"/>
  <c r="E185" i="1"/>
  <c r="D185" i="1"/>
  <c r="T184" i="1"/>
  <c r="S184" i="1"/>
  <c r="R184" i="1"/>
  <c r="Q184" i="1"/>
  <c r="O184" i="1"/>
  <c r="H184" i="1"/>
  <c r="C184" i="1"/>
  <c r="T183" i="1"/>
  <c r="S183" i="1"/>
  <c r="R183" i="1"/>
  <c r="Q183" i="1"/>
  <c r="P183" i="1"/>
  <c r="O183" i="1"/>
  <c r="H183" i="1"/>
  <c r="C183" i="1"/>
  <c r="T182" i="1"/>
  <c r="S182" i="1"/>
  <c r="R182" i="1"/>
  <c r="Q182" i="1"/>
  <c r="P182" i="1"/>
  <c r="O182" i="1"/>
  <c r="H182" i="1"/>
  <c r="C182" i="1"/>
  <c r="T181" i="1"/>
  <c r="S181" i="1"/>
  <c r="R181" i="1"/>
  <c r="Q181" i="1"/>
  <c r="I181" i="1"/>
  <c r="H181" i="1"/>
  <c r="D181" i="1"/>
  <c r="C181" i="1" s="1"/>
  <c r="T180" i="1"/>
  <c r="S180" i="1"/>
  <c r="R180" i="1"/>
  <c r="Q180" i="1"/>
  <c r="P180" i="1"/>
  <c r="O180" i="1"/>
  <c r="H180" i="1"/>
  <c r="C180" i="1"/>
  <c r="L179" i="1"/>
  <c r="L178" i="1" s="1"/>
  <c r="K179" i="1"/>
  <c r="K178" i="1" s="1"/>
  <c r="J179" i="1"/>
  <c r="J178" i="1" s="1"/>
  <c r="I179" i="1"/>
  <c r="G179" i="1"/>
  <c r="G178" i="1" s="1"/>
  <c r="G177" i="1" s="1"/>
  <c r="F179" i="1"/>
  <c r="T179" i="1" s="1"/>
  <c r="E179" i="1"/>
  <c r="Q179" i="1" s="1"/>
  <c r="D179" i="1"/>
  <c r="T176" i="1"/>
  <c r="S176" i="1"/>
  <c r="R176" i="1"/>
  <c r="Q176" i="1"/>
  <c r="P176" i="1"/>
  <c r="O176" i="1"/>
  <c r="H176" i="1"/>
  <c r="C176" i="1"/>
  <c r="T175" i="1"/>
  <c r="S175" i="1"/>
  <c r="R175" i="1"/>
  <c r="Q175" i="1"/>
  <c r="P175" i="1"/>
  <c r="O175" i="1"/>
  <c r="H175" i="1"/>
  <c r="C175" i="1"/>
  <c r="L174" i="1"/>
  <c r="L171" i="1" s="1"/>
  <c r="K174" i="1"/>
  <c r="J174" i="1"/>
  <c r="I174" i="1"/>
  <c r="I171" i="1" s="1"/>
  <c r="G174" i="1"/>
  <c r="G171" i="1" s="1"/>
  <c r="F174" i="1"/>
  <c r="E174" i="1"/>
  <c r="E171" i="1" s="1"/>
  <c r="D174" i="1"/>
  <c r="P174" i="1" s="1"/>
  <c r="T173" i="1"/>
  <c r="S173" i="1"/>
  <c r="R173" i="1"/>
  <c r="Q173" i="1"/>
  <c r="P173" i="1"/>
  <c r="O173" i="1"/>
  <c r="H173" i="1"/>
  <c r="C173" i="1"/>
  <c r="T172" i="1"/>
  <c r="S172" i="1"/>
  <c r="R172" i="1"/>
  <c r="Q172" i="1"/>
  <c r="P172" i="1"/>
  <c r="O172" i="1"/>
  <c r="H172" i="1"/>
  <c r="C172" i="1"/>
  <c r="T170" i="1"/>
  <c r="S170" i="1"/>
  <c r="R170" i="1"/>
  <c r="Q170" i="1"/>
  <c r="P170" i="1"/>
  <c r="O170" i="1"/>
  <c r="H170" i="1"/>
  <c r="C170" i="1"/>
  <c r="T169" i="1"/>
  <c r="S169" i="1"/>
  <c r="R169" i="1"/>
  <c r="Q169" i="1"/>
  <c r="P169" i="1"/>
  <c r="O169" i="1"/>
  <c r="H169" i="1"/>
  <c r="C169" i="1"/>
  <c r="T168" i="1"/>
  <c r="S168" i="1"/>
  <c r="R168" i="1"/>
  <c r="Q168" i="1"/>
  <c r="H168" i="1"/>
  <c r="D168" i="1"/>
  <c r="O168" i="1" s="1"/>
  <c r="C168" i="1"/>
  <c r="T167" i="1"/>
  <c r="S167" i="1"/>
  <c r="R167" i="1"/>
  <c r="Q167" i="1"/>
  <c r="P167" i="1"/>
  <c r="O167" i="1"/>
  <c r="H167" i="1"/>
  <c r="C167" i="1"/>
  <c r="L166" i="1"/>
  <c r="K166" i="1"/>
  <c r="J166" i="1"/>
  <c r="I166" i="1"/>
  <c r="G166" i="1"/>
  <c r="F166" i="1"/>
  <c r="E166" i="1"/>
  <c r="R166" i="1" s="1"/>
  <c r="R165" i="1"/>
  <c r="Q165" i="1"/>
  <c r="P165" i="1"/>
  <c r="O165" i="1"/>
  <c r="H165" i="1"/>
  <c r="C165" i="1"/>
  <c r="T164" i="1"/>
  <c r="S164" i="1"/>
  <c r="R164" i="1"/>
  <c r="Q164" i="1"/>
  <c r="P164" i="1"/>
  <c r="O164" i="1"/>
  <c r="H164" i="1"/>
  <c r="C164" i="1"/>
  <c r="L163" i="1"/>
  <c r="L158" i="1" s="1"/>
  <c r="K163" i="1"/>
  <c r="J163" i="1"/>
  <c r="J158" i="1" s="1"/>
  <c r="I163" i="1"/>
  <c r="G163" i="1"/>
  <c r="G158" i="1" s="1"/>
  <c r="F163" i="1"/>
  <c r="E163" i="1"/>
  <c r="R163" i="1" s="1"/>
  <c r="D163" i="1"/>
  <c r="P163" i="1" s="1"/>
  <c r="T162" i="1"/>
  <c r="S162" i="1"/>
  <c r="R162" i="1"/>
  <c r="Q162" i="1"/>
  <c r="P162" i="1"/>
  <c r="O162" i="1"/>
  <c r="H162" i="1"/>
  <c r="C162" i="1"/>
  <c r="T161" i="1"/>
  <c r="S161" i="1"/>
  <c r="R161" i="1"/>
  <c r="Q161" i="1"/>
  <c r="P161" i="1"/>
  <c r="O161" i="1"/>
  <c r="H161" i="1"/>
  <c r="C161" i="1"/>
  <c r="T160" i="1"/>
  <c r="S160" i="1"/>
  <c r="R160" i="1"/>
  <c r="Q160" i="1"/>
  <c r="P160" i="1"/>
  <c r="O160" i="1"/>
  <c r="H160" i="1"/>
  <c r="C160" i="1"/>
  <c r="T159" i="1"/>
  <c r="S159" i="1"/>
  <c r="R159" i="1"/>
  <c r="Q159" i="1"/>
  <c r="P159" i="1"/>
  <c r="O159" i="1"/>
  <c r="H159" i="1"/>
  <c r="C159" i="1"/>
  <c r="I158" i="1"/>
  <c r="T157" i="1"/>
  <c r="S157" i="1"/>
  <c r="R157" i="1"/>
  <c r="Q157" i="1"/>
  <c r="P157" i="1"/>
  <c r="O157" i="1"/>
  <c r="H157" i="1"/>
  <c r="C157" i="1"/>
  <c r="L156" i="1"/>
  <c r="K156" i="1"/>
  <c r="J156" i="1"/>
  <c r="I156" i="1"/>
  <c r="G156" i="1"/>
  <c r="F156" i="1"/>
  <c r="T156" i="1" s="1"/>
  <c r="E156" i="1"/>
  <c r="R156" i="1" s="1"/>
  <c r="D156" i="1"/>
  <c r="T155" i="1"/>
  <c r="S155" i="1"/>
  <c r="R155" i="1"/>
  <c r="Q155" i="1"/>
  <c r="P155" i="1"/>
  <c r="O155" i="1"/>
  <c r="H155" i="1"/>
  <c r="C155" i="1"/>
  <c r="L154" i="1"/>
  <c r="K154" i="1"/>
  <c r="J154" i="1"/>
  <c r="I154" i="1"/>
  <c r="G154" i="1"/>
  <c r="F154" i="1"/>
  <c r="T154" i="1" s="1"/>
  <c r="E154" i="1"/>
  <c r="R154" i="1" s="1"/>
  <c r="D154" i="1"/>
  <c r="P154" i="1" s="1"/>
  <c r="T153" i="1"/>
  <c r="S153" i="1"/>
  <c r="R153" i="1"/>
  <c r="Q153" i="1"/>
  <c r="P153" i="1"/>
  <c r="O153" i="1"/>
  <c r="H153" i="1"/>
  <c r="C153" i="1"/>
  <c r="T152" i="1"/>
  <c r="S152" i="1"/>
  <c r="R152" i="1"/>
  <c r="Q152" i="1"/>
  <c r="P152" i="1"/>
  <c r="O152" i="1"/>
  <c r="H152" i="1"/>
  <c r="C152" i="1"/>
  <c r="T151" i="1"/>
  <c r="S151" i="1"/>
  <c r="R151" i="1"/>
  <c r="Q151" i="1"/>
  <c r="P151" i="1"/>
  <c r="O151" i="1"/>
  <c r="H151" i="1"/>
  <c r="C151" i="1"/>
  <c r="T150" i="1"/>
  <c r="S150" i="1"/>
  <c r="R150" i="1"/>
  <c r="Q150" i="1"/>
  <c r="P150" i="1"/>
  <c r="O150" i="1"/>
  <c r="H150" i="1"/>
  <c r="C150" i="1"/>
  <c r="T149" i="1"/>
  <c r="S149" i="1"/>
  <c r="R149" i="1"/>
  <c r="Q149" i="1"/>
  <c r="P149" i="1"/>
  <c r="O149" i="1"/>
  <c r="H149" i="1"/>
  <c r="C149" i="1"/>
  <c r="L148" i="1"/>
  <c r="K148" i="1"/>
  <c r="J148" i="1"/>
  <c r="I148" i="1"/>
  <c r="I146" i="1" s="1"/>
  <c r="G148" i="1"/>
  <c r="G146" i="1" s="1"/>
  <c r="G145" i="1" s="1"/>
  <c r="F148" i="1"/>
  <c r="T148" i="1" s="1"/>
  <c r="E148" i="1"/>
  <c r="E146" i="1" s="1"/>
  <c r="D148" i="1"/>
  <c r="P148" i="1" s="1"/>
  <c r="T147" i="1"/>
  <c r="S147" i="1"/>
  <c r="R147" i="1"/>
  <c r="Q147" i="1"/>
  <c r="P147" i="1"/>
  <c r="O147" i="1"/>
  <c r="H147" i="1"/>
  <c r="C147" i="1"/>
  <c r="L146" i="1"/>
  <c r="L145" i="1" s="1"/>
  <c r="K146" i="1"/>
  <c r="J146" i="1"/>
  <c r="J145" i="1" s="1"/>
  <c r="R144" i="1"/>
  <c r="Q144" i="1"/>
  <c r="P144" i="1"/>
  <c r="O144" i="1"/>
  <c r="H144" i="1"/>
  <c r="C144" i="1"/>
  <c r="R143" i="1"/>
  <c r="Q143" i="1"/>
  <c r="P143" i="1"/>
  <c r="O143" i="1"/>
  <c r="H143" i="1"/>
  <c r="C143" i="1"/>
  <c r="T142" i="1"/>
  <c r="S142" i="1"/>
  <c r="R142" i="1"/>
  <c r="Q142" i="1"/>
  <c r="P142" i="1"/>
  <c r="O142" i="1"/>
  <c r="T141" i="1"/>
  <c r="P141" i="1"/>
  <c r="O140" i="1"/>
  <c r="T132" i="1"/>
  <c r="S132" i="1"/>
  <c r="R132" i="1"/>
  <c r="Q132" i="1"/>
  <c r="P132" i="1"/>
  <c r="O132" i="1"/>
  <c r="N132" i="1"/>
  <c r="T131" i="1"/>
  <c r="S131" i="1"/>
  <c r="R131" i="1"/>
  <c r="Q131" i="1"/>
  <c r="P131" i="1"/>
  <c r="O131" i="1"/>
  <c r="M131" i="1"/>
  <c r="O130" i="1"/>
  <c r="T128" i="1"/>
  <c r="S128" i="1"/>
  <c r="R128" i="1"/>
  <c r="Q128" i="1"/>
  <c r="P128" i="1"/>
  <c r="O128" i="1"/>
  <c r="T127" i="1"/>
  <c r="S127" i="1"/>
  <c r="R127" i="1"/>
  <c r="Q127" i="1"/>
  <c r="P127" i="1"/>
  <c r="O127" i="1"/>
  <c r="K124" i="1"/>
  <c r="G124" i="1"/>
  <c r="T125" i="1"/>
  <c r="S125" i="1"/>
  <c r="R125" i="1"/>
  <c r="Q125" i="1"/>
  <c r="P125" i="1"/>
  <c r="O125" i="1"/>
  <c r="N125" i="1"/>
  <c r="G116" i="1"/>
  <c r="L116" i="1"/>
  <c r="I116" i="1"/>
  <c r="E116" i="1"/>
  <c r="T114" i="1"/>
  <c r="S114" i="1"/>
  <c r="R114" i="1"/>
  <c r="Q114" i="1"/>
  <c r="P114" i="1"/>
  <c r="O114" i="1"/>
  <c r="H114" i="1"/>
  <c r="C114" i="1"/>
  <c r="L113" i="1"/>
  <c r="K113" i="1"/>
  <c r="J113" i="1"/>
  <c r="I113" i="1"/>
  <c r="G113" i="1"/>
  <c r="F113" i="1"/>
  <c r="T113" i="1" s="1"/>
  <c r="E113" i="1"/>
  <c r="R113" i="1" s="1"/>
  <c r="D113" i="1"/>
  <c r="P113" i="1" s="1"/>
  <c r="T112" i="1"/>
  <c r="S112" i="1"/>
  <c r="R112" i="1"/>
  <c r="Q112" i="1"/>
  <c r="P112" i="1"/>
  <c r="O112" i="1"/>
  <c r="H112" i="1"/>
  <c r="C112" i="1"/>
  <c r="L111" i="1"/>
  <c r="K111" i="1"/>
  <c r="J111" i="1"/>
  <c r="I111" i="1"/>
  <c r="G111" i="1"/>
  <c r="F111" i="1"/>
  <c r="T111" i="1" s="1"/>
  <c r="E111" i="1"/>
  <c r="D111" i="1"/>
  <c r="P111" i="1" s="1"/>
  <c r="T110" i="1"/>
  <c r="S110" i="1"/>
  <c r="R110" i="1"/>
  <c r="Q110" i="1"/>
  <c r="P110" i="1"/>
  <c r="O110" i="1"/>
  <c r="H110" i="1"/>
  <c r="C110" i="1"/>
  <c r="T109" i="1"/>
  <c r="S109" i="1"/>
  <c r="R109" i="1"/>
  <c r="Q109" i="1"/>
  <c r="P109" i="1"/>
  <c r="O109" i="1"/>
  <c r="H109" i="1"/>
  <c r="C109" i="1"/>
  <c r="L108" i="1"/>
  <c r="L107" i="1" s="1"/>
  <c r="K108" i="1"/>
  <c r="K107" i="1" s="1"/>
  <c r="J108" i="1"/>
  <c r="J107" i="1" s="1"/>
  <c r="I108" i="1"/>
  <c r="I107" i="1" s="1"/>
  <c r="G108" i="1"/>
  <c r="F108" i="1"/>
  <c r="F107" i="1" s="1"/>
  <c r="T107" i="1" s="1"/>
  <c r="E108" i="1"/>
  <c r="R108" i="1" s="1"/>
  <c r="D108" i="1"/>
  <c r="D107" i="1" s="1"/>
  <c r="G107" i="1"/>
  <c r="T106" i="1"/>
  <c r="S106" i="1"/>
  <c r="R106" i="1"/>
  <c r="Q106" i="1"/>
  <c r="P106" i="1"/>
  <c r="O106" i="1"/>
  <c r="H106" i="1"/>
  <c r="H105" i="1" s="1"/>
  <c r="C106" i="1"/>
  <c r="L105" i="1"/>
  <c r="K105" i="1"/>
  <c r="J105" i="1"/>
  <c r="I105" i="1"/>
  <c r="G105" i="1"/>
  <c r="F105" i="1"/>
  <c r="T105" i="1" s="1"/>
  <c r="E105" i="1"/>
  <c r="D105" i="1"/>
  <c r="P105" i="1" s="1"/>
  <c r="T104" i="1"/>
  <c r="S104" i="1"/>
  <c r="R104" i="1"/>
  <c r="Q104" i="1"/>
  <c r="P104" i="1"/>
  <c r="O104" i="1"/>
  <c r="H104" i="1"/>
  <c r="C104" i="1"/>
  <c r="T103" i="1"/>
  <c r="S103" i="1"/>
  <c r="R103" i="1"/>
  <c r="Q103" i="1"/>
  <c r="P103" i="1"/>
  <c r="O103" i="1"/>
  <c r="H103" i="1"/>
  <c r="C103" i="1"/>
  <c r="T102" i="1"/>
  <c r="S102" i="1"/>
  <c r="R102" i="1"/>
  <c r="Q102" i="1"/>
  <c r="P102" i="1"/>
  <c r="O102" i="1"/>
  <c r="C102" i="1"/>
  <c r="M102" i="1" s="1"/>
  <c r="T101" i="1"/>
  <c r="S101" i="1"/>
  <c r="R101" i="1"/>
  <c r="Q101" i="1"/>
  <c r="P101" i="1"/>
  <c r="O101" i="1"/>
  <c r="H101" i="1"/>
  <c r="C101" i="1"/>
  <c r="T100" i="1"/>
  <c r="S100" i="1"/>
  <c r="R100" i="1"/>
  <c r="Q100" i="1"/>
  <c r="P100" i="1"/>
  <c r="O100" i="1"/>
  <c r="H100" i="1"/>
  <c r="C100" i="1"/>
  <c r="T99" i="1"/>
  <c r="S99" i="1"/>
  <c r="R99" i="1"/>
  <c r="Q99" i="1"/>
  <c r="P99" i="1"/>
  <c r="O99" i="1"/>
  <c r="H99" i="1"/>
  <c r="C99" i="1"/>
  <c r="T98" i="1"/>
  <c r="S98" i="1"/>
  <c r="R98" i="1"/>
  <c r="Q98" i="1"/>
  <c r="P98" i="1"/>
  <c r="O98" i="1"/>
  <c r="H98" i="1"/>
  <c r="C98" i="1"/>
  <c r="T97" i="1"/>
  <c r="S97" i="1"/>
  <c r="R97" i="1"/>
  <c r="Q97" i="1"/>
  <c r="P97" i="1"/>
  <c r="O97" i="1"/>
  <c r="H97" i="1"/>
  <c r="C97" i="1"/>
  <c r="L96" i="1"/>
  <c r="K96" i="1"/>
  <c r="J96" i="1"/>
  <c r="I96" i="1"/>
  <c r="G96" i="1"/>
  <c r="F96" i="1"/>
  <c r="T96" i="1" s="1"/>
  <c r="E96" i="1"/>
  <c r="D96" i="1"/>
  <c r="P96" i="1" s="1"/>
  <c r="T95" i="1"/>
  <c r="S95" i="1"/>
  <c r="R95" i="1"/>
  <c r="Q95" i="1"/>
  <c r="P95" i="1"/>
  <c r="O95" i="1"/>
  <c r="H95" i="1"/>
  <c r="C95" i="1"/>
  <c r="L94" i="1"/>
  <c r="L93" i="1" s="1"/>
  <c r="L84" i="1" s="1"/>
  <c r="L83" i="1" s="1"/>
  <c r="K94" i="1"/>
  <c r="J94" i="1"/>
  <c r="I94" i="1"/>
  <c r="G94" i="1"/>
  <c r="G93" i="1" s="1"/>
  <c r="F94" i="1"/>
  <c r="T94" i="1" s="1"/>
  <c r="E94" i="1"/>
  <c r="T93" i="1"/>
  <c r="S93" i="1"/>
  <c r="R93" i="1"/>
  <c r="Q93" i="1"/>
  <c r="P93" i="1"/>
  <c r="O93" i="1"/>
  <c r="H93" i="1"/>
  <c r="C93" i="1"/>
  <c r="T92" i="1"/>
  <c r="S92" i="1"/>
  <c r="Q92" i="1"/>
  <c r="P92" i="1"/>
  <c r="O92" i="1"/>
  <c r="H92" i="1"/>
  <c r="C92" i="1"/>
  <c r="T91" i="1"/>
  <c r="S91" i="1"/>
  <c r="R91" i="1"/>
  <c r="Q91" i="1"/>
  <c r="P91" i="1"/>
  <c r="O91" i="1"/>
  <c r="H91" i="1"/>
  <c r="C91" i="1"/>
  <c r="T90" i="1"/>
  <c r="S90" i="1"/>
  <c r="R90" i="1"/>
  <c r="Q90" i="1"/>
  <c r="P90" i="1"/>
  <c r="O90" i="1"/>
  <c r="H90" i="1"/>
  <c r="C90" i="1"/>
  <c r="T89" i="1"/>
  <c r="S89" i="1"/>
  <c r="R89" i="1"/>
  <c r="Q89" i="1"/>
  <c r="P89" i="1"/>
  <c r="O89" i="1"/>
  <c r="H89" i="1"/>
  <c r="C89" i="1"/>
  <c r="T88" i="1"/>
  <c r="S88" i="1"/>
  <c r="R88" i="1"/>
  <c r="Q88" i="1"/>
  <c r="P88" i="1"/>
  <c r="O88" i="1"/>
  <c r="H88" i="1"/>
  <c r="C88" i="1"/>
  <c r="T87" i="1"/>
  <c r="S87" i="1"/>
  <c r="R87" i="1"/>
  <c r="Q87" i="1"/>
  <c r="P87" i="1"/>
  <c r="O87" i="1"/>
  <c r="H87" i="1"/>
  <c r="C87" i="1"/>
  <c r="K86" i="1"/>
  <c r="J86" i="1"/>
  <c r="I86" i="1"/>
  <c r="I84" i="1" s="1"/>
  <c r="G86" i="1"/>
  <c r="G84" i="1" s="1"/>
  <c r="F86" i="1"/>
  <c r="F84" i="1" s="1"/>
  <c r="E86" i="1"/>
  <c r="E84" i="1" s="1"/>
  <c r="E83" i="1" s="1"/>
  <c r="D86" i="1"/>
  <c r="P86" i="1" s="1"/>
  <c r="T85" i="1"/>
  <c r="S85" i="1"/>
  <c r="R85" i="1"/>
  <c r="Q85" i="1"/>
  <c r="P85" i="1"/>
  <c r="O85" i="1"/>
  <c r="H85" i="1"/>
  <c r="C85" i="1"/>
  <c r="T82" i="1"/>
  <c r="S82" i="1"/>
  <c r="R82" i="1"/>
  <c r="Q82" i="1"/>
  <c r="P82" i="1"/>
  <c r="O82" i="1"/>
  <c r="H82" i="1"/>
  <c r="C82" i="1"/>
  <c r="T81" i="1"/>
  <c r="S81" i="1"/>
  <c r="R81" i="1"/>
  <c r="Q81" i="1"/>
  <c r="P81" i="1"/>
  <c r="O81" i="1"/>
  <c r="H81" i="1"/>
  <c r="C81" i="1"/>
  <c r="T80" i="1"/>
  <c r="S80" i="1"/>
  <c r="R80" i="1"/>
  <c r="Q80" i="1"/>
  <c r="P80" i="1"/>
  <c r="O80" i="1"/>
  <c r="H80" i="1"/>
  <c r="C80" i="1"/>
  <c r="T79" i="1"/>
  <c r="S79" i="1"/>
  <c r="R79" i="1"/>
  <c r="Q79" i="1"/>
  <c r="P79" i="1"/>
  <c r="O79" i="1"/>
  <c r="H79" i="1"/>
  <c r="C79" i="1"/>
  <c r="T78" i="1"/>
  <c r="S78" i="1"/>
  <c r="R78" i="1"/>
  <c r="Q78" i="1"/>
  <c r="P78" i="1"/>
  <c r="O78" i="1"/>
  <c r="H78" i="1"/>
  <c r="C78" i="1"/>
  <c r="L77" i="1"/>
  <c r="K77" i="1"/>
  <c r="J77" i="1"/>
  <c r="I77" i="1"/>
  <c r="G77" i="1"/>
  <c r="F77" i="1"/>
  <c r="T77" i="1" s="1"/>
  <c r="E77" i="1"/>
  <c r="D77" i="1"/>
  <c r="P77" i="1" s="1"/>
  <c r="T76" i="1"/>
  <c r="S76" i="1"/>
  <c r="R76" i="1"/>
  <c r="Q76" i="1"/>
  <c r="P76" i="1"/>
  <c r="O76" i="1"/>
  <c r="H76" i="1"/>
  <c r="C76" i="1"/>
  <c r="L75" i="1"/>
  <c r="K75" i="1"/>
  <c r="J75" i="1"/>
  <c r="I75" i="1"/>
  <c r="G75" i="1"/>
  <c r="F75" i="1"/>
  <c r="T75" i="1" s="1"/>
  <c r="E75" i="1"/>
  <c r="D75" i="1"/>
  <c r="P75" i="1" s="1"/>
  <c r="T74" i="1"/>
  <c r="S74" i="1"/>
  <c r="R74" i="1"/>
  <c r="Q74" i="1"/>
  <c r="P74" i="1"/>
  <c r="O74" i="1"/>
  <c r="H74" i="1"/>
  <c r="C74" i="1"/>
  <c r="T73" i="1"/>
  <c r="S73" i="1"/>
  <c r="R73" i="1"/>
  <c r="Q73" i="1"/>
  <c r="P73" i="1"/>
  <c r="O73" i="1"/>
  <c r="H73" i="1"/>
  <c r="C73" i="1"/>
  <c r="T72" i="1"/>
  <c r="S72" i="1"/>
  <c r="R72" i="1"/>
  <c r="Q72" i="1"/>
  <c r="P72" i="1"/>
  <c r="O72" i="1"/>
  <c r="H72" i="1"/>
  <c r="C72" i="1"/>
  <c r="T71" i="1"/>
  <c r="S71" i="1"/>
  <c r="R71" i="1"/>
  <c r="Q71" i="1"/>
  <c r="P71" i="1"/>
  <c r="O71" i="1"/>
  <c r="H71" i="1"/>
  <c r="C71" i="1"/>
  <c r="L70" i="1"/>
  <c r="K70" i="1"/>
  <c r="J70" i="1"/>
  <c r="J68" i="1" s="1"/>
  <c r="I70" i="1"/>
  <c r="G70" i="1"/>
  <c r="G68" i="1" s="1"/>
  <c r="G67" i="1" s="1"/>
  <c r="F70" i="1"/>
  <c r="E70" i="1"/>
  <c r="E68" i="1" s="1"/>
  <c r="D70" i="1"/>
  <c r="D68" i="1" s="1"/>
  <c r="T69" i="1"/>
  <c r="S69" i="1"/>
  <c r="R69" i="1"/>
  <c r="Q69" i="1"/>
  <c r="P69" i="1"/>
  <c r="O69" i="1"/>
  <c r="H69" i="1"/>
  <c r="C69" i="1"/>
  <c r="L68" i="1"/>
  <c r="L67" i="1" s="1"/>
  <c r="K68" i="1"/>
  <c r="K67" i="1" s="1"/>
  <c r="T65" i="1"/>
  <c r="S65" i="1"/>
  <c r="R65" i="1"/>
  <c r="Q65" i="1"/>
  <c r="P65" i="1"/>
  <c r="O65" i="1"/>
  <c r="N65" i="1"/>
  <c r="M65" i="1"/>
  <c r="T64" i="1"/>
  <c r="S64" i="1"/>
  <c r="R64" i="1"/>
  <c r="Q64" i="1"/>
  <c r="P64" i="1"/>
  <c r="O64" i="1"/>
  <c r="N64" i="1"/>
  <c r="M64" i="1"/>
  <c r="T63" i="1"/>
  <c r="S63" i="1"/>
  <c r="R63" i="1"/>
  <c r="Q63" i="1"/>
  <c r="P63" i="1"/>
  <c r="O63" i="1"/>
  <c r="N63" i="1"/>
  <c r="M63" i="1"/>
  <c r="T62" i="1"/>
  <c r="S62" i="1"/>
  <c r="R62" i="1"/>
  <c r="Q62" i="1"/>
  <c r="P62" i="1"/>
  <c r="O62" i="1"/>
  <c r="N62" i="1"/>
  <c r="M62" i="1"/>
  <c r="L61" i="1"/>
  <c r="L60" i="1" s="1"/>
  <c r="K61" i="1"/>
  <c r="K60" i="1" s="1"/>
  <c r="J61" i="1"/>
  <c r="I61" i="1"/>
  <c r="G61" i="1"/>
  <c r="G60" i="1" s="1"/>
  <c r="F61" i="1"/>
  <c r="F60" i="1" s="1"/>
  <c r="E61" i="1"/>
  <c r="R61" i="1" s="1"/>
  <c r="D61" i="1"/>
  <c r="D60" i="1" s="1"/>
  <c r="J60" i="1"/>
  <c r="T59" i="1"/>
  <c r="S59" i="1"/>
  <c r="R59" i="1"/>
  <c r="Q59" i="1"/>
  <c r="P59" i="1"/>
  <c r="O59" i="1"/>
  <c r="N59" i="1"/>
  <c r="M59" i="1"/>
  <c r="L58" i="1"/>
  <c r="K58" i="1"/>
  <c r="J58" i="1"/>
  <c r="I58" i="1"/>
  <c r="G58" i="1"/>
  <c r="F58" i="1"/>
  <c r="E58" i="1"/>
  <c r="R58" i="1" s="1"/>
  <c r="D58" i="1"/>
  <c r="T57" i="1"/>
  <c r="S57" i="1"/>
  <c r="R57" i="1"/>
  <c r="Q57" i="1"/>
  <c r="P57" i="1"/>
  <c r="O57" i="1"/>
  <c r="H57" i="1"/>
  <c r="C57" i="1"/>
  <c r="T56" i="1"/>
  <c r="S56" i="1"/>
  <c r="R56" i="1"/>
  <c r="Q56" i="1"/>
  <c r="P56" i="1"/>
  <c r="O56" i="1"/>
  <c r="H56" i="1"/>
  <c r="C56" i="1"/>
  <c r="T55" i="1"/>
  <c r="S55" i="1"/>
  <c r="P55" i="1"/>
  <c r="O55" i="1"/>
  <c r="J55" i="1"/>
  <c r="H55" i="1" s="1"/>
  <c r="E55" i="1"/>
  <c r="T54" i="1"/>
  <c r="S54" i="1"/>
  <c r="R54" i="1"/>
  <c r="Q54" i="1"/>
  <c r="P54" i="1"/>
  <c r="O54" i="1"/>
  <c r="H54" i="1"/>
  <c r="C54" i="1"/>
  <c r="T53" i="1"/>
  <c r="S53" i="1"/>
  <c r="R53" i="1"/>
  <c r="Q53" i="1"/>
  <c r="P53" i="1"/>
  <c r="O53" i="1"/>
  <c r="H53" i="1"/>
  <c r="C53" i="1"/>
  <c r="T52" i="1"/>
  <c r="S52" i="1"/>
  <c r="R52" i="1"/>
  <c r="Q52" i="1"/>
  <c r="P52" i="1"/>
  <c r="O52" i="1"/>
  <c r="H52" i="1"/>
  <c r="C52" i="1"/>
  <c r="L51" i="1"/>
  <c r="L50" i="1" s="1"/>
  <c r="K51" i="1"/>
  <c r="I51" i="1"/>
  <c r="G51" i="1"/>
  <c r="G50" i="1" s="1"/>
  <c r="F51" i="1"/>
  <c r="D51" i="1"/>
  <c r="D50" i="1" s="1"/>
  <c r="I50" i="1"/>
  <c r="T48" i="1"/>
  <c r="S48" i="1"/>
  <c r="R48" i="1"/>
  <c r="Q48" i="1"/>
  <c r="P48" i="1"/>
  <c r="O48" i="1"/>
  <c r="H48" i="1"/>
  <c r="C48" i="1"/>
  <c r="K47" i="1"/>
  <c r="J47" i="1"/>
  <c r="I47" i="1"/>
  <c r="E47" i="1"/>
  <c r="D47" i="1"/>
  <c r="T46" i="1"/>
  <c r="S46" i="1"/>
  <c r="R46" i="1"/>
  <c r="Q46" i="1"/>
  <c r="P46" i="1"/>
  <c r="O46" i="1"/>
  <c r="H46" i="1"/>
  <c r="C46" i="1"/>
  <c r="L45" i="1"/>
  <c r="K45" i="1"/>
  <c r="J45" i="1"/>
  <c r="J42" i="1" s="1"/>
  <c r="I45" i="1"/>
  <c r="I42" i="1" s="1"/>
  <c r="G45" i="1"/>
  <c r="G42" i="1" s="1"/>
  <c r="F45" i="1"/>
  <c r="E45" i="1"/>
  <c r="R45" i="1" s="1"/>
  <c r="D45" i="1"/>
  <c r="T44" i="1"/>
  <c r="S44" i="1"/>
  <c r="R44" i="1"/>
  <c r="Q44" i="1"/>
  <c r="P44" i="1"/>
  <c r="O44" i="1"/>
  <c r="H44" i="1"/>
  <c r="C44" i="1"/>
  <c r="T43" i="1"/>
  <c r="S43" i="1"/>
  <c r="R43" i="1"/>
  <c r="Q43" i="1"/>
  <c r="P43" i="1"/>
  <c r="O43" i="1"/>
  <c r="H43" i="1"/>
  <c r="C43" i="1"/>
  <c r="L42" i="1"/>
  <c r="K42" i="1"/>
  <c r="T41" i="1"/>
  <c r="S41" i="1"/>
  <c r="R41" i="1"/>
  <c r="Q41" i="1"/>
  <c r="P41" i="1"/>
  <c r="O41" i="1"/>
  <c r="H41" i="1"/>
  <c r="C41" i="1"/>
  <c r="T40" i="1"/>
  <c r="S40" i="1"/>
  <c r="R40" i="1"/>
  <c r="Q40" i="1"/>
  <c r="P40" i="1"/>
  <c r="O40" i="1"/>
  <c r="H40" i="1"/>
  <c r="C40" i="1"/>
  <c r="T39" i="1"/>
  <c r="S39" i="1"/>
  <c r="R39" i="1"/>
  <c r="Q39" i="1"/>
  <c r="P39" i="1"/>
  <c r="O39" i="1"/>
  <c r="H39" i="1"/>
  <c r="C39" i="1"/>
  <c r="L38" i="1"/>
  <c r="K38" i="1"/>
  <c r="J38" i="1"/>
  <c r="I38" i="1"/>
  <c r="G38" i="1"/>
  <c r="G37" i="1" s="1"/>
  <c r="F38" i="1"/>
  <c r="T38" i="1" s="1"/>
  <c r="E38" i="1"/>
  <c r="E37" i="1" s="1"/>
  <c r="D38" i="1"/>
  <c r="D37" i="1" s="1"/>
  <c r="L37" i="1"/>
  <c r="K37" i="1"/>
  <c r="T36" i="1"/>
  <c r="S36" i="1"/>
  <c r="R36" i="1"/>
  <c r="Q36" i="1"/>
  <c r="P36" i="1"/>
  <c r="O36" i="1"/>
  <c r="H36" i="1"/>
  <c r="C36" i="1"/>
  <c r="T35" i="1"/>
  <c r="S35" i="1"/>
  <c r="R35" i="1"/>
  <c r="Q35" i="1"/>
  <c r="P35" i="1"/>
  <c r="O35" i="1"/>
  <c r="H35" i="1"/>
  <c r="C35" i="1"/>
  <c r="T34" i="1"/>
  <c r="S34" i="1"/>
  <c r="R34" i="1"/>
  <c r="Q34" i="1"/>
  <c r="P34" i="1"/>
  <c r="O34" i="1"/>
  <c r="H34" i="1"/>
  <c r="C34" i="1"/>
  <c r="T33" i="1"/>
  <c r="S33" i="1"/>
  <c r="R33" i="1"/>
  <c r="Q33" i="1"/>
  <c r="P33" i="1"/>
  <c r="O33" i="1"/>
  <c r="H33" i="1"/>
  <c r="C33" i="1"/>
  <c r="T32" i="1"/>
  <c r="S32" i="1"/>
  <c r="R32" i="1"/>
  <c r="Q32" i="1"/>
  <c r="P32" i="1"/>
  <c r="O32" i="1"/>
  <c r="H32" i="1"/>
  <c r="C32" i="1"/>
  <c r="L31" i="1"/>
  <c r="K31" i="1"/>
  <c r="J31" i="1"/>
  <c r="I31" i="1"/>
  <c r="G31" i="1"/>
  <c r="G24" i="1" s="1"/>
  <c r="F31" i="1"/>
  <c r="T31" i="1" s="1"/>
  <c r="E31" i="1"/>
  <c r="R31" i="1" s="1"/>
  <c r="D31" i="1"/>
  <c r="T30" i="1"/>
  <c r="S30" i="1"/>
  <c r="R30" i="1"/>
  <c r="Q30" i="1"/>
  <c r="P30" i="1"/>
  <c r="O30" i="1"/>
  <c r="H30" i="1"/>
  <c r="C30" i="1"/>
  <c r="T29" i="1"/>
  <c r="S29" i="1"/>
  <c r="R29" i="1"/>
  <c r="Q29" i="1"/>
  <c r="I29" i="1"/>
  <c r="H29" i="1"/>
  <c r="D29" i="1"/>
  <c r="P29" i="1" s="1"/>
  <c r="L28" i="1"/>
  <c r="K28" i="1"/>
  <c r="J28" i="1"/>
  <c r="F28" i="1"/>
  <c r="E28" i="1"/>
  <c r="T27" i="1"/>
  <c r="S27" i="1"/>
  <c r="R27" i="1"/>
  <c r="Q27" i="1"/>
  <c r="P27" i="1"/>
  <c r="O27" i="1"/>
  <c r="H27" i="1"/>
  <c r="C27" i="1"/>
  <c r="T26" i="1"/>
  <c r="S26" i="1"/>
  <c r="R26" i="1"/>
  <c r="Q26" i="1"/>
  <c r="P26" i="1"/>
  <c r="O26" i="1"/>
  <c r="H26" i="1"/>
  <c r="C26" i="1"/>
  <c r="L25" i="1"/>
  <c r="K25" i="1"/>
  <c r="J25" i="1"/>
  <c r="I25" i="1"/>
  <c r="F25" i="1"/>
  <c r="E25" i="1"/>
  <c r="D25" i="1"/>
  <c r="T22" i="1"/>
  <c r="S22" i="1"/>
  <c r="R22" i="1"/>
  <c r="Q22" i="1"/>
  <c r="P22" i="1"/>
  <c r="O22" i="1"/>
  <c r="H22" i="1"/>
  <c r="C22" i="1"/>
  <c r="I21" i="1"/>
  <c r="H21" i="1" s="1"/>
  <c r="F21" i="1"/>
  <c r="S21" i="1" s="1"/>
  <c r="E21" i="1"/>
  <c r="Q21" i="1" s="1"/>
  <c r="D21" i="1"/>
  <c r="G20" i="1"/>
  <c r="T19" i="1"/>
  <c r="S19" i="1"/>
  <c r="R19" i="1"/>
  <c r="Q19" i="1"/>
  <c r="P19" i="1"/>
  <c r="O19" i="1"/>
  <c r="H19" i="1"/>
  <c r="C19" i="1"/>
  <c r="T18" i="1"/>
  <c r="S18" i="1"/>
  <c r="R18" i="1"/>
  <c r="Q18" i="1"/>
  <c r="P18" i="1"/>
  <c r="O18" i="1"/>
  <c r="H18" i="1"/>
  <c r="C18" i="1"/>
  <c r="T17" i="1"/>
  <c r="S17" i="1"/>
  <c r="R17" i="1"/>
  <c r="Q17" i="1"/>
  <c r="P17" i="1"/>
  <c r="O17" i="1"/>
  <c r="H17" i="1"/>
  <c r="C17" i="1"/>
  <c r="R16" i="1"/>
  <c r="Q16" i="1"/>
  <c r="P16" i="1"/>
  <c r="O16" i="1"/>
  <c r="L16" i="1"/>
  <c r="K16" i="1"/>
  <c r="K12" i="1" s="1"/>
  <c r="C16" i="1"/>
  <c r="T15" i="1"/>
  <c r="S15" i="1"/>
  <c r="R15" i="1"/>
  <c r="Q15" i="1"/>
  <c r="P15" i="1"/>
  <c r="O15" i="1"/>
  <c r="H15" i="1"/>
  <c r="C15" i="1"/>
  <c r="T14" i="1"/>
  <c r="S14" i="1"/>
  <c r="R14" i="1"/>
  <c r="Q14" i="1"/>
  <c r="P14" i="1"/>
  <c r="O14" i="1"/>
  <c r="H14" i="1"/>
  <c r="C14" i="1"/>
  <c r="T13" i="1"/>
  <c r="S13" i="1"/>
  <c r="R13" i="1"/>
  <c r="Q13" i="1"/>
  <c r="P13" i="1"/>
  <c r="O13" i="1"/>
  <c r="H13" i="1"/>
  <c r="C13" i="1"/>
  <c r="J12" i="1"/>
  <c r="J11" i="1" s="1"/>
  <c r="I12" i="1"/>
  <c r="I11" i="1" s="1"/>
  <c r="G12" i="1"/>
  <c r="G11" i="1" s="1"/>
  <c r="F12" i="1"/>
  <c r="F11" i="1" s="1"/>
  <c r="E12" i="1"/>
  <c r="R12" i="1" s="1"/>
  <c r="D12" i="1"/>
  <c r="P12" i="1" s="1"/>
  <c r="L11" i="1"/>
  <c r="L10" i="1" s="1"/>
  <c r="I138" i="5" l="1"/>
  <c r="I126" i="5"/>
  <c r="I114" i="5"/>
  <c r="I213" i="5"/>
  <c r="I199" i="5"/>
  <c r="G219" i="1"/>
  <c r="M221" i="1"/>
  <c r="M225" i="1"/>
  <c r="I282" i="1"/>
  <c r="S220" i="1"/>
  <c r="I203" i="5"/>
  <c r="I110" i="5"/>
  <c r="I50" i="5"/>
  <c r="I165" i="5"/>
  <c r="I153" i="5"/>
  <c r="I88" i="5"/>
  <c r="I145" i="5"/>
  <c r="I171" i="5"/>
  <c r="I184" i="5"/>
  <c r="I100" i="5"/>
  <c r="I73" i="5"/>
  <c r="P156" i="1"/>
  <c r="E11" i="1"/>
  <c r="R11" i="1" s="1"/>
  <c r="I240" i="1"/>
  <c r="D94" i="1"/>
  <c r="P94" i="1" s="1"/>
  <c r="N168" i="1"/>
  <c r="M277" i="1"/>
  <c r="C47" i="1"/>
  <c r="N196" i="1"/>
  <c r="N207" i="1"/>
  <c r="N211" i="1"/>
  <c r="P257" i="1"/>
  <c r="P58" i="1"/>
  <c r="T45" i="1"/>
  <c r="T51" i="1"/>
  <c r="T200" i="1"/>
  <c r="N244" i="1"/>
  <c r="N245" i="1"/>
  <c r="N284" i="1"/>
  <c r="P288" i="1"/>
  <c r="M298" i="1"/>
  <c r="F83" i="1"/>
  <c r="F158" i="1"/>
  <c r="N176" i="1"/>
  <c r="M184" i="1"/>
  <c r="N147" i="1"/>
  <c r="N149" i="1"/>
  <c r="M150" i="1"/>
  <c r="N151" i="1"/>
  <c r="N152" i="1"/>
  <c r="N167" i="1"/>
  <c r="Q200" i="1"/>
  <c r="N221" i="1"/>
  <c r="J240" i="1"/>
  <c r="M244" i="1"/>
  <c r="M258" i="1"/>
  <c r="M259" i="1"/>
  <c r="M263" i="1"/>
  <c r="M265" i="1"/>
  <c r="T283" i="1"/>
  <c r="L282" i="1"/>
  <c r="M302" i="1"/>
  <c r="Q305" i="1"/>
  <c r="N287" i="1"/>
  <c r="Q47" i="1"/>
  <c r="C174" i="1"/>
  <c r="N216" i="1"/>
  <c r="M217" i="1"/>
  <c r="N218" i="1"/>
  <c r="R256" i="1"/>
  <c r="T256" i="1"/>
  <c r="S272" i="1"/>
  <c r="M281" i="1"/>
  <c r="M308" i="1"/>
  <c r="F146" i="1"/>
  <c r="S146" i="1" s="1"/>
  <c r="M162" i="1"/>
  <c r="M169" i="1"/>
  <c r="Q219" i="1"/>
  <c r="N289" i="1"/>
  <c r="P21" i="1"/>
  <c r="D28" i="1"/>
  <c r="D24" i="1" s="1"/>
  <c r="O29" i="1"/>
  <c r="P51" i="1"/>
  <c r="J51" i="1"/>
  <c r="M69" i="1"/>
  <c r="D166" i="1"/>
  <c r="P166" i="1" s="1"/>
  <c r="D171" i="1"/>
  <c r="P171" i="1" s="1"/>
  <c r="M175" i="1"/>
  <c r="M176" i="1"/>
  <c r="P181" i="1"/>
  <c r="O185" i="1"/>
  <c r="O194" i="1"/>
  <c r="P200" i="1"/>
  <c r="H205" i="1"/>
  <c r="N205" i="1" s="1"/>
  <c r="H206" i="1"/>
  <c r="O210" i="1"/>
  <c r="M211" i="1"/>
  <c r="M215" i="1"/>
  <c r="F219" i="1"/>
  <c r="F240" i="1"/>
  <c r="N276" i="1"/>
  <c r="N277" i="1"/>
  <c r="E288" i="1"/>
  <c r="E282" i="1" s="1"/>
  <c r="O181" i="1"/>
  <c r="N193" i="1"/>
  <c r="C268" i="1"/>
  <c r="P301" i="1"/>
  <c r="P50" i="1"/>
  <c r="L49" i="1"/>
  <c r="L47" i="1" s="1"/>
  <c r="M161" i="1"/>
  <c r="M167" i="1"/>
  <c r="M310" i="1"/>
  <c r="Q55" i="1"/>
  <c r="H113" i="1"/>
  <c r="M152" i="1"/>
  <c r="M182" i="1"/>
  <c r="R185" i="1"/>
  <c r="T194" i="1"/>
  <c r="F199" i="1"/>
  <c r="S199" i="1" s="1"/>
  <c r="M204" i="1"/>
  <c r="R205" i="1"/>
  <c r="M207" i="1"/>
  <c r="D212" i="1"/>
  <c r="M242" i="1"/>
  <c r="M247" i="1"/>
  <c r="M248" i="1"/>
  <c r="M252" i="1"/>
  <c r="N253" i="1"/>
  <c r="M269" i="1"/>
  <c r="Q289" i="1"/>
  <c r="N142" i="1"/>
  <c r="D11" i="1"/>
  <c r="O11" i="1" s="1"/>
  <c r="Q12" i="1"/>
  <c r="Q86" i="1"/>
  <c r="N153" i="1"/>
  <c r="H154" i="1"/>
  <c r="N155" i="1"/>
  <c r="H156" i="1"/>
  <c r="N157" i="1"/>
  <c r="E158" i="1"/>
  <c r="R158" i="1" s="1"/>
  <c r="N159" i="1"/>
  <c r="M160" i="1"/>
  <c r="N162" i="1"/>
  <c r="M172" i="1"/>
  <c r="N173" i="1"/>
  <c r="M190" i="1"/>
  <c r="C194" i="1"/>
  <c r="Q194" i="1"/>
  <c r="L197" i="1"/>
  <c r="N209" i="1"/>
  <c r="N239" i="1"/>
  <c r="S251" i="1"/>
  <c r="C254" i="1"/>
  <c r="H254" i="1"/>
  <c r="M254" i="1" s="1"/>
  <c r="R257" i="1"/>
  <c r="S257" i="1"/>
  <c r="O268" i="1"/>
  <c r="S268" i="1"/>
  <c r="M275" i="1"/>
  <c r="T278" i="1"/>
  <c r="M293" i="1"/>
  <c r="N307" i="1"/>
  <c r="N308" i="1"/>
  <c r="C163" i="1"/>
  <c r="O166" i="1"/>
  <c r="F178" i="1"/>
  <c r="T178" i="1" s="1"/>
  <c r="O179" i="1"/>
  <c r="N180" i="1"/>
  <c r="N181" i="1"/>
  <c r="N182" i="1"/>
  <c r="N183" i="1"/>
  <c r="N184" i="1"/>
  <c r="C189" i="1"/>
  <c r="G197" i="1"/>
  <c r="N202" i="1"/>
  <c r="M203" i="1"/>
  <c r="N222" i="1"/>
  <c r="M223" i="1"/>
  <c r="N224" i="1"/>
  <c r="N225" i="1"/>
  <c r="O241" i="1"/>
  <c r="N242" i="1"/>
  <c r="N243" i="1"/>
  <c r="N259" i="1"/>
  <c r="N260" i="1"/>
  <c r="O262" i="1"/>
  <c r="N263" i="1"/>
  <c r="D267" i="1"/>
  <c r="P267" i="1" s="1"/>
  <c r="N271" i="1"/>
  <c r="P283" i="1"/>
  <c r="Q283" i="1"/>
  <c r="M286" i="1"/>
  <c r="N297" i="1"/>
  <c r="N299" i="1"/>
  <c r="D300" i="1"/>
  <c r="P300" i="1" s="1"/>
  <c r="N302" i="1"/>
  <c r="M306" i="1"/>
  <c r="H309" i="1"/>
  <c r="N311" i="1"/>
  <c r="J84" i="1"/>
  <c r="J83" i="1" s="1"/>
  <c r="O163" i="1"/>
  <c r="S191" i="1"/>
  <c r="S194" i="1"/>
  <c r="N214" i="1"/>
  <c r="N215" i="1"/>
  <c r="N226" i="1"/>
  <c r="N228" i="1"/>
  <c r="N250" i="1"/>
  <c r="N255" i="1"/>
  <c r="D256" i="1"/>
  <c r="O257" i="1"/>
  <c r="J301" i="1"/>
  <c r="H12" i="1"/>
  <c r="E60" i="1"/>
  <c r="R60" i="1" s="1"/>
  <c r="N85" i="1"/>
  <c r="O187" i="1"/>
  <c r="O189" i="1"/>
  <c r="O208" i="1"/>
  <c r="Q254" i="1"/>
  <c r="S262" i="1"/>
  <c r="Q11" i="1"/>
  <c r="O21" i="1"/>
  <c r="T12" i="1"/>
  <c r="O12" i="1"/>
  <c r="I20" i="1"/>
  <c r="H20" i="1" s="1"/>
  <c r="G10" i="1"/>
  <c r="D20" i="1"/>
  <c r="C58" i="1"/>
  <c r="S58" i="1"/>
  <c r="S51" i="1"/>
  <c r="F68" i="1"/>
  <c r="C68" i="1" s="1"/>
  <c r="T70" i="1"/>
  <c r="O61" i="1"/>
  <c r="I60" i="1"/>
  <c r="O60" i="1" s="1"/>
  <c r="P61" i="1"/>
  <c r="M15" i="1"/>
  <c r="R21" i="1"/>
  <c r="G266" i="1"/>
  <c r="Q58" i="1"/>
  <c r="E67" i="1"/>
  <c r="N73" i="1"/>
  <c r="N79" i="1"/>
  <c r="N81" i="1"/>
  <c r="G115" i="1"/>
  <c r="K145" i="1"/>
  <c r="N150" i="1"/>
  <c r="N160" i="1"/>
  <c r="T163" i="1"/>
  <c r="T166" i="1"/>
  <c r="N169" i="1"/>
  <c r="M170" i="1"/>
  <c r="S174" i="1"/>
  <c r="P179" i="1"/>
  <c r="H179" i="1"/>
  <c r="L177" i="1"/>
  <c r="M183" i="1"/>
  <c r="P185" i="1"/>
  <c r="C187" i="1"/>
  <c r="S187" i="1"/>
  <c r="M188" i="1"/>
  <c r="R189" i="1"/>
  <c r="T191" i="1"/>
  <c r="R194" i="1"/>
  <c r="M206" i="1"/>
  <c r="C210" i="1"/>
  <c r="S210" i="1"/>
  <c r="N217" i="1"/>
  <c r="N223" i="1"/>
  <c r="M232" i="1"/>
  <c r="M239" i="1"/>
  <c r="M243" i="1"/>
  <c r="N252" i="1"/>
  <c r="I256" i="1"/>
  <c r="C257" i="1"/>
  <c r="H257" i="1"/>
  <c r="N258" i="1"/>
  <c r="K266" i="1"/>
  <c r="N269" i="1"/>
  <c r="T273" i="1"/>
  <c r="H279" i="1"/>
  <c r="N280" i="1"/>
  <c r="N281" i="1"/>
  <c r="D282" i="1"/>
  <c r="P282" i="1" s="1"/>
  <c r="H283" i="1"/>
  <c r="O283" i="1"/>
  <c r="S288" i="1"/>
  <c r="N292" i="1"/>
  <c r="N293" i="1"/>
  <c r="S294" i="1"/>
  <c r="N296" i="1"/>
  <c r="H301" i="1"/>
  <c r="O301" i="1"/>
  <c r="R305" i="1"/>
  <c r="S305" i="1"/>
  <c r="N306" i="1"/>
  <c r="R309" i="1"/>
  <c r="N310" i="1"/>
  <c r="S189" i="1"/>
  <c r="S231" i="1"/>
  <c r="S233" i="1"/>
  <c r="O246" i="1"/>
  <c r="M289" i="1"/>
  <c r="M291" i="1"/>
  <c r="C294" i="1"/>
  <c r="M295" i="1"/>
  <c r="S309" i="1"/>
  <c r="O50" i="1"/>
  <c r="G49" i="1"/>
  <c r="G47" i="1" s="1"/>
  <c r="G23" i="1" s="1"/>
  <c r="S60" i="1"/>
  <c r="Q61" i="1"/>
  <c r="C111" i="1"/>
  <c r="P130" i="1"/>
  <c r="M132" i="1"/>
  <c r="D146" i="1"/>
  <c r="D145" i="1" s="1"/>
  <c r="M149" i="1"/>
  <c r="M153" i="1"/>
  <c r="M155" i="1"/>
  <c r="M157" i="1"/>
  <c r="N170" i="1"/>
  <c r="H174" i="1"/>
  <c r="M174" i="1" s="1"/>
  <c r="O174" i="1"/>
  <c r="M180" i="1"/>
  <c r="M181" i="1"/>
  <c r="M192" i="1"/>
  <c r="M193" i="1"/>
  <c r="T199" i="1"/>
  <c r="M202" i="1"/>
  <c r="R208" i="1"/>
  <c r="M222" i="1"/>
  <c r="M226" i="1"/>
  <c r="M228" i="1"/>
  <c r="D230" i="1"/>
  <c r="C230" i="1" s="1"/>
  <c r="C231" i="1"/>
  <c r="T241" i="1"/>
  <c r="M245" i="1"/>
  <c r="Q246" i="1"/>
  <c r="N248" i="1"/>
  <c r="M249" i="1"/>
  <c r="M250" i="1"/>
  <c r="H251" i="1"/>
  <c r="M253" i="1"/>
  <c r="N261" i="1"/>
  <c r="C262" i="1"/>
  <c r="N265" i="1"/>
  <c r="E267" i="1"/>
  <c r="T272" i="1"/>
  <c r="H273" i="1"/>
  <c r="N274" i="1"/>
  <c r="N275" i="1"/>
  <c r="T279" i="1"/>
  <c r="R283" i="1"/>
  <c r="S283" i="1"/>
  <c r="N285" i="1"/>
  <c r="N286" i="1"/>
  <c r="H294" i="1"/>
  <c r="O294" i="1"/>
  <c r="N298" i="1"/>
  <c r="N303" i="1"/>
  <c r="C309" i="1"/>
  <c r="H51" i="1"/>
  <c r="O51" i="1"/>
  <c r="O58" i="1"/>
  <c r="C61" i="1"/>
  <c r="S61" i="1"/>
  <c r="O70" i="1"/>
  <c r="H86" i="1"/>
  <c r="L115" i="1"/>
  <c r="R130" i="1"/>
  <c r="S129" i="1"/>
  <c r="S148" i="1"/>
  <c r="S154" i="1"/>
  <c r="S156" i="1"/>
  <c r="N161" i="1"/>
  <c r="Q163" i="1"/>
  <c r="Q166" i="1"/>
  <c r="O171" i="1"/>
  <c r="N172" i="1"/>
  <c r="M173" i="1"/>
  <c r="R174" i="1"/>
  <c r="N175" i="1"/>
  <c r="Q185" i="1"/>
  <c r="M186" i="1"/>
  <c r="R187" i="1"/>
  <c r="R191" i="1"/>
  <c r="N195" i="1"/>
  <c r="S200" i="1"/>
  <c r="N203" i="1"/>
  <c r="S208" i="1"/>
  <c r="D219" i="1"/>
  <c r="P219" i="1" s="1"/>
  <c r="S227" i="1"/>
  <c r="H233" i="1"/>
  <c r="E240" i="1"/>
  <c r="R240" i="1" s="1"/>
  <c r="C241" i="1"/>
  <c r="G240" i="1"/>
  <c r="O251" i="1"/>
  <c r="T251" i="1"/>
  <c r="O254" i="1"/>
  <c r="T257" i="1"/>
  <c r="J266" i="1"/>
  <c r="M271" i="1"/>
  <c r="S278" i="1"/>
  <c r="M284" i="1"/>
  <c r="R294" i="1"/>
  <c r="O309" i="1"/>
  <c r="K11" i="1"/>
  <c r="T11" i="1" s="1"/>
  <c r="S12" i="1"/>
  <c r="F67" i="1"/>
  <c r="T67" i="1" s="1"/>
  <c r="R68" i="1"/>
  <c r="J67" i="1"/>
  <c r="H146" i="1"/>
  <c r="I145" i="1"/>
  <c r="S107" i="1"/>
  <c r="C11" i="1"/>
  <c r="M19" i="1"/>
  <c r="J10" i="1"/>
  <c r="S16" i="1"/>
  <c r="E20" i="1"/>
  <c r="T21" i="1"/>
  <c r="I28" i="1"/>
  <c r="O28" i="1" s="1"/>
  <c r="C29" i="1"/>
  <c r="D49" i="1"/>
  <c r="F50" i="1"/>
  <c r="J50" i="1"/>
  <c r="R55" i="1"/>
  <c r="H58" i="1"/>
  <c r="H60" i="1"/>
  <c r="H61" i="1"/>
  <c r="I68" i="1"/>
  <c r="S70" i="1"/>
  <c r="Q75" i="1"/>
  <c r="Q77" i="1"/>
  <c r="N82" i="1"/>
  <c r="K84" i="1"/>
  <c r="H84" i="1" s="1"/>
  <c r="R86" i="1"/>
  <c r="H94" i="1"/>
  <c r="H96" i="1"/>
  <c r="C105" i="1"/>
  <c r="N105" i="1" s="1"/>
  <c r="R126" i="1"/>
  <c r="E124" i="1"/>
  <c r="E115" i="1" s="1"/>
  <c r="Q126" i="1"/>
  <c r="J124" i="1"/>
  <c r="T130" i="1"/>
  <c r="M147" i="1"/>
  <c r="R148" i="1"/>
  <c r="C148" i="1"/>
  <c r="Q148" i="1"/>
  <c r="M151" i="1"/>
  <c r="N174" i="1"/>
  <c r="H200" i="1"/>
  <c r="O200" i="1"/>
  <c r="I199" i="1"/>
  <c r="H16" i="1"/>
  <c r="T16" i="1"/>
  <c r="F20" i="1"/>
  <c r="I49" i="1"/>
  <c r="K50" i="1"/>
  <c r="E51" i="1"/>
  <c r="C55" i="1"/>
  <c r="C70" i="1"/>
  <c r="H70" i="1"/>
  <c r="S75" i="1"/>
  <c r="S77" i="1"/>
  <c r="D84" i="1"/>
  <c r="C84" i="1" s="1"/>
  <c r="T86" i="1"/>
  <c r="C94" i="1"/>
  <c r="C96" i="1"/>
  <c r="S105" i="1"/>
  <c r="H108" i="1"/>
  <c r="H111" i="1"/>
  <c r="C113" i="1"/>
  <c r="P146" i="1"/>
  <c r="T58" i="1"/>
  <c r="T60" i="1"/>
  <c r="T61" i="1"/>
  <c r="S68" i="1"/>
  <c r="S94" i="1"/>
  <c r="S96" i="1"/>
  <c r="H107" i="1"/>
  <c r="O141" i="1"/>
  <c r="R146" i="1"/>
  <c r="E145" i="1"/>
  <c r="Q145" i="1" s="1"/>
  <c r="Q146" i="1"/>
  <c r="C12" i="1"/>
  <c r="N12" i="1" s="1"/>
  <c r="N18" i="1"/>
  <c r="C21" i="1"/>
  <c r="N21" i="1" s="1"/>
  <c r="R70" i="1"/>
  <c r="R84" i="1"/>
  <c r="O105" i="1"/>
  <c r="E107" i="1"/>
  <c r="R107" i="1" s="1"/>
  <c r="T108" i="1"/>
  <c r="P126" i="1"/>
  <c r="D124" i="1"/>
  <c r="I124" i="1"/>
  <c r="O126" i="1"/>
  <c r="T129" i="1"/>
  <c r="S130" i="1"/>
  <c r="H148" i="1"/>
  <c r="O148" i="1"/>
  <c r="S111" i="1"/>
  <c r="T126" i="1"/>
  <c r="F124" i="1"/>
  <c r="Q130" i="1"/>
  <c r="S141" i="1"/>
  <c r="C154" i="1"/>
  <c r="N154" i="1" s="1"/>
  <c r="O154" i="1"/>
  <c r="C156" i="1"/>
  <c r="N156" i="1" s="1"/>
  <c r="O156" i="1"/>
  <c r="K158" i="1"/>
  <c r="S158" i="1" s="1"/>
  <c r="M159" i="1"/>
  <c r="P168" i="1"/>
  <c r="F171" i="1"/>
  <c r="C171" i="1" s="1"/>
  <c r="J171" i="1"/>
  <c r="R171" i="1" s="1"/>
  <c r="T174" i="1"/>
  <c r="F177" i="1"/>
  <c r="J177" i="1"/>
  <c r="D178" i="1"/>
  <c r="R179" i="1"/>
  <c r="H185" i="1"/>
  <c r="H187" i="1"/>
  <c r="M187" i="1" s="1"/>
  <c r="T187" i="1"/>
  <c r="N188" i="1"/>
  <c r="H189" i="1"/>
  <c r="M189" i="1" s="1"/>
  <c r="T189" i="1"/>
  <c r="N190" i="1"/>
  <c r="D191" i="1"/>
  <c r="N192" i="1"/>
  <c r="P194" i="1"/>
  <c r="F198" i="1"/>
  <c r="J198" i="1"/>
  <c r="D199" i="1"/>
  <c r="R200" i="1"/>
  <c r="P201" i="1"/>
  <c r="N206" i="1"/>
  <c r="M209" i="1"/>
  <c r="C213" i="1"/>
  <c r="E212" i="1"/>
  <c r="R212" i="1" s="1"/>
  <c r="H227" i="1"/>
  <c r="O227" i="1"/>
  <c r="S113" i="1"/>
  <c r="Q129" i="1"/>
  <c r="F145" i="1"/>
  <c r="D158" i="1"/>
  <c r="O158" i="1" s="1"/>
  <c r="M168" i="1"/>
  <c r="K171" i="1"/>
  <c r="Q174" i="1"/>
  <c r="K177" i="1"/>
  <c r="E178" i="1"/>
  <c r="Q178" i="1" s="1"/>
  <c r="I178" i="1"/>
  <c r="C179" i="1"/>
  <c r="C185" i="1"/>
  <c r="Q187" i="1"/>
  <c r="Q189" i="1"/>
  <c r="I191" i="1"/>
  <c r="H194" i="1"/>
  <c r="M194" i="1" s="1"/>
  <c r="K198" i="1"/>
  <c r="E199" i="1"/>
  <c r="Q199" i="1" s="1"/>
  <c r="C200" i="1"/>
  <c r="H201" i="1"/>
  <c r="M201" i="1" s="1"/>
  <c r="O201" i="1"/>
  <c r="N204" i="1"/>
  <c r="R206" i="1"/>
  <c r="C208" i="1"/>
  <c r="Q210" i="1"/>
  <c r="H210" i="1"/>
  <c r="M210" i="1" s="1"/>
  <c r="T213" i="1"/>
  <c r="F212" i="1"/>
  <c r="T212" i="1" s="1"/>
  <c r="Q213" i="1"/>
  <c r="M214" i="1"/>
  <c r="M218" i="1"/>
  <c r="R219" i="1"/>
  <c r="T220" i="1"/>
  <c r="R227" i="1"/>
  <c r="C227" i="1"/>
  <c r="Q227" i="1"/>
  <c r="Q154" i="1"/>
  <c r="Q156" i="1"/>
  <c r="Q158" i="1"/>
  <c r="S163" i="1"/>
  <c r="S166" i="1"/>
  <c r="M205" i="1"/>
  <c r="T210" i="1"/>
  <c r="H231" i="1"/>
  <c r="O231" i="1"/>
  <c r="I230" i="1"/>
  <c r="P230" i="1" s="1"/>
  <c r="Q141" i="1"/>
  <c r="H163" i="1"/>
  <c r="M163" i="1" s="1"/>
  <c r="H166" i="1"/>
  <c r="Q208" i="1"/>
  <c r="H208" i="1"/>
  <c r="H213" i="1"/>
  <c r="O213" i="1"/>
  <c r="I212" i="1"/>
  <c r="P212" i="1" s="1"/>
  <c r="M216" i="1"/>
  <c r="H220" i="1"/>
  <c r="M220" i="1" s="1"/>
  <c r="K219" i="1"/>
  <c r="S219" i="1" s="1"/>
  <c r="M224" i="1"/>
  <c r="R231" i="1"/>
  <c r="Q231" i="1"/>
  <c r="E230" i="1"/>
  <c r="Q230" i="1" s="1"/>
  <c r="J229" i="1"/>
  <c r="C233" i="1"/>
  <c r="O233" i="1"/>
  <c r="K240" i="1"/>
  <c r="S240" i="1" s="1"/>
  <c r="Q241" i="1"/>
  <c r="C246" i="1"/>
  <c r="P246" i="1"/>
  <c r="T246" i="1"/>
  <c r="N247" i="1"/>
  <c r="N249" i="1"/>
  <c r="R251" i="1"/>
  <c r="S254" i="1"/>
  <c r="M255" i="1"/>
  <c r="C256" i="1"/>
  <c r="H256" i="1"/>
  <c r="S256" i="1"/>
  <c r="M260" i="1"/>
  <c r="N264" i="1"/>
  <c r="M264" i="1"/>
  <c r="H267" i="1"/>
  <c r="O267" i="1"/>
  <c r="N270" i="1"/>
  <c r="M270" i="1"/>
  <c r="D229" i="1"/>
  <c r="F230" i="1"/>
  <c r="S230" i="1" s="1"/>
  <c r="D240" i="1"/>
  <c r="P240" i="1" s="1"/>
  <c r="H246" i="1"/>
  <c r="C251" i="1"/>
  <c r="N251" i="1" s="1"/>
  <c r="T254" i="1"/>
  <c r="Q257" i="1"/>
  <c r="M261" i="1"/>
  <c r="H262" i="1"/>
  <c r="M262" i="1" s="1"/>
  <c r="L266" i="1"/>
  <c r="H268" i="1"/>
  <c r="M268" i="1" s="1"/>
  <c r="N294" i="1"/>
  <c r="S304" i="1"/>
  <c r="F301" i="1"/>
  <c r="S301" i="1" s="1"/>
  <c r="C304" i="1"/>
  <c r="T304" i="1"/>
  <c r="Q233" i="1"/>
  <c r="Q240" i="1"/>
  <c r="S241" i="1"/>
  <c r="N254" i="1"/>
  <c r="N309" i="1"/>
  <c r="H241" i="1"/>
  <c r="Q256" i="1"/>
  <c r="R267" i="1"/>
  <c r="Q267" i="1"/>
  <c r="F267" i="1"/>
  <c r="D272" i="1"/>
  <c r="R273" i="1"/>
  <c r="D278" i="1"/>
  <c r="R279" i="1"/>
  <c r="P281" i="1"/>
  <c r="F282" i="1"/>
  <c r="C283" i="1"/>
  <c r="N283" i="1" s="1"/>
  <c r="J288" i="1"/>
  <c r="Q288" i="1" s="1"/>
  <c r="J300" i="1"/>
  <c r="T305" i="1"/>
  <c r="Q262" i="1"/>
  <c r="Q268" i="1"/>
  <c r="E272" i="1"/>
  <c r="R272" i="1" s="1"/>
  <c r="I272" i="1"/>
  <c r="C273" i="1"/>
  <c r="N273" i="1" s="1"/>
  <c r="O273" i="1"/>
  <c r="S273" i="1"/>
  <c r="M274" i="1"/>
  <c r="M276" i="1"/>
  <c r="E278" i="1"/>
  <c r="R278" i="1" s="1"/>
  <c r="I278" i="1"/>
  <c r="C279" i="1"/>
  <c r="N279" i="1" s="1"/>
  <c r="O279" i="1"/>
  <c r="S279" i="1"/>
  <c r="M280" i="1"/>
  <c r="K282" i="1"/>
  <c r="O282" i="1"/>
  <c r="M285" i="1"/>
  <c r="M287" i="1"/>
  <c r="C288" i="1"/>
  <c r="O288" i="1"/>
  <c r="M290" i="1"/>
  <c r="M292" i="1"/>
  <c r="Q294" i="1"/>
  <c r="M296" i="1"/>
  <c r="M297" i="1"/>
  <c r="M299" i="1"/>
  <c r="K300" i="1"/>
  <c r="O300" i="1"/>
  <c r="E301" i="1"/>
  <c r="Q301" i="1" s="1"/>
  <c r="M303" i="1"/>
  <c r="C305" i="1"/>
  <c r="H305" i="1"/>
  <c r="M307" i="1"/>
  <c r="Q309" i="1"/>
  <c r="M311" i="1"/>
  <c r="O116" i="1"/>
  <c r="S25" i="1"/>
  <c r="T28" i="1"/>
  <c r="Q28" i="1"/>
  <c r="C31" i="1"/>
  <c r="T25" i="1"/>
  <c r="K24" i="1"/>
  <c r="K23" i="1" s="1"/>
  <c r="O25" i="1"/>
  <c r="O38" i="1"/>
  <c r="Q38" i="1"/>
  <c r="P25" i="1"/>
  <c r="R25" i="1"/>
  <c r="S28" i="1"/>
  <c r="F37" i="1"/>
  <c r="T37" i="1" s="1"/>
  <c r="J37" i="1"/>
  <c r="Q37" i="1" s="1"/>
  <c r="C38" i="1"/>
  <c r="H38" i="1"/>
  <c r="L24" i="1"/>
  <c r="L23" i="1" s="1"/>
  <c r="O31" i="1"/>
  <c r="R38" i="1"/>
  <c r="Q31" i="1"/>
  <c r="C37" i="1"/>
  <c r="S31" i="1"/>
  <c r="N35" i="1"/>
  <c r="M36" i="1"/>
  <c r="I37" i="1"/>
  <c r="P37" i="1" s="1"/>
  <c r="S38" i="1"/>
  <c r="M29" i="1"/>
  <c r="F24" i="1"/>
  <c r="J24" i="1"/>
  <c r="R28" i="1"/>
  <c r="H31" i="1"/>
  <c r="E24" i="1"/>
  <c r="I24" i="1"/>
  <c r="C25" i="1"/>
  <c r="Q25" i="1"/>
  <c r="P38" i="1"/>
  <c r="H25" i="1"/>
  <c r="F42" i="1"/>
  <c r="S42" i="1" s="1"/>
  <c r="C45" i="1"/>
  <c r="Q45" i="1"/>
  <c r="N48" i="1"/>
  <c r="D42" i="1"/>
  <c r="P42" i="1" s="1"/>
  <c r="S45" i="1"/>
  <c r="P47" i="1"/>
  <c r="E42" i="1"/>
  <c r="P45" i="1"/>
  <c r="H42" i="1"/>
  <c r="H45" i="1"/>
  <c r="H47" i="1"/>
  <c r="R47" i="1"/>
  <c r="O45" i="1"/>
  <c r="O47" i="1"/>
  <c r="M48" i="1"/>
  <c r="N13" i="1"/>
  <c r="M14" i="1"/>
  <c r="N26" i="1"/>
  <c r="M46" i="1"/>
  <c r="N27" i="1"/>
  <c r="N40" i="1"/>
  <c r="N44" i="1"/>
  <c r="N55" i="1"/>
  <c r="M90" i="1"/>
  <c r="N92" i="1"/>
  <c r="N14" i="1"/>
  <c r="N17" i="1"/>
  <c r="N22" i="1"/>
  <c r="N32" i="1"/>
  <c r="N34" i="1"/>
  <c r="M55" i="1"/>
  <c r="N57" i="1"/>
  <c r="N111" i="1"/>
  <c r="M113" i="1"/>
  <c r="N114" i="1"/>
  <c r="M127" i="1"/>
  <c r="N19" i="1"/>
  <c r="M27" i="1"/>
  <c r="N36" i="1"/>
  <c r="N52" i="1"/>
  <c r="N54" i="1"/>
  <c r="N71" i="1"/>
  <c r="N99" i="1"/>
  <c r="N100" i="1"/>
  <c r="N29" i="1"/>
  <c r="M13" i="1"/>
  <c r="N15" i="1"/>
  <c r="N16" i="1"/>
  <c r="M22" i="1"/>
  <c r="N43" i="1"/>
  <c r="M44" i="1"/>
  <c r="N87" i="1"/>
  <c r="N88" i="1"/>
  <c r="N90" i="1"/>
  <c r="N93" i="1"/>
  <c r="N103" i="1"/>
  <c r="M32" i="1"/>
  <c r="N39" i="1"/>
  <c r="M40" i="1"/>
  <c r="N46" i="1"/>
  <c r="M52" i="1"/>
  <c r="N72" i="1"/>
  <c r="M73" i="1"/>
  <c r="N96" i="1"/>
  <c r="M98" i="1"/>
  <c r="M128" i="1"/>
  <c r="M17" i="1"/>
  <c r="M26" i="1"/>
  <c r="N30" i="1"/>
  <c r="N33" i="1"/>
  <c r="M34" i="1"/>
  <c r="N41" i="1"/>
  <c r="N53" i="1"/>
  <c r="M54" i="1"/>
  <c r="N56" i="1"/>
  <c r="M57" i="1"/>
  <c r="N80" i="1"/>
  <c r="M81" i="1"/>
  <c r="M71" i="1"/>
  <c r="M85" i="1"/>
  <c r="N91" i="1"/>
  <c r="M92" i="1"/>
  <c r="M93" i="1"/>
  <c r="N95" i="1"/>
  <c r="N97" i="1"/>
  <c r="N98" i="1"/>
  <c r="N109" i="1"/>
  <c r="N110" i="1"/>
  <c r="N112" i="1"/>
  <c r="N127" i="1"/>
  <c r="M16" i="1"/>
  <c r="M18" i="1"/>
  <c r="M30" i="1"/>
  <c r="M33" i="1"/>
  <c r="M35" i="1"/>
  <c r="M39" i="1"/>
  <c r="M41" i="1"/>
  <c r="M43" i="1"/>
  <c r="M53" i="1"/>
  <c r="M56" i="1"/>
  <c r="M58" i="1"/>
  <c r="M61" i="1"/>
  <c r="N69" i="1"/>
  <c r="N74" i="1"/>
  <c r="N76" i="1"/>
  <c r="N78" i="1"/>
  <c r="M79" i="1"/>
  <c r="M89" i="1"/>
  <c r="N101" i="1"/>
  <c r="N104" i="1"/>
  <c r="N106" i="1"/>
  <c r="M130" i="1"/>
  <c r="M88" i="1"/>
  <c r="M100" i="1"/>
  <c r="M103" i="1"/>
  <c r="K116" i="1"/>
  <c r="N128" i="1"/>
  <c r="N131" i="1"/>
  <c r="M141" i="1"/>
  <c r="P116" i="1"/>
  <c r="S126" i="1"/>
  <c r="M125" i="1"/>
  <c r="R141" i="1"/>
  <c r="F116" i="1"/>
  <c r="J116" i="1"/>
  <c r="R116" i="1" s="1"/>
  <c r="E66" i="1"/>
  <c r="R67" i="1"/>
  <c r="M105" i="1"/>
  <c r="M94" i="1"/>
  <c r="M96" i="1"/>
  <c r="P107" i="1"/>
  <c r="C107" i="1"/>
  <c r="N107" i="1" s="1"/>
  <c r="M111" i="1"/>
  <c r="N113" i="1"/>
  <c r="M70" i="1"/>
  <c r="L66" i="1"/>
  <c r="P68" i="1"/>
  <c r="R75" i="1"/>
  <c r="R77" i="1"/>
  <c r="P84" i="1"/>
  <c r="Q94" i="1"/>
  <c r="Q96" i="1"/>
  <c r="Q105" i="1"/>
  <c r="Q107" i="1"/>
  <c r="C108" i="1"/>
  <c r="N108" i="1" s="1"/>
  <c r="O108" i="1"/>
  <c r="S108" i="1"/>
  <c r="M109" i="1"/>
  <c r="Q111" i="1"/>
  <c r="Q113" i="1"/>
  <c r="P70" i="1"/>
  <c r="S67" i="1"/>
  <c r="Q68" i="1"/>
  <c r="Q70" i="1"/>
  <c r="M72" i="1"/>
  <c r="M74" i="1"/>
  <c r="C75" i="1"/>
  <c r="O75" i="1"/>
  <c r="M76" i="1"/>
  <c r="C77" i="1"/>
  <c r="O77" i="1"/>
  <c r="M78" i="1"/>
  <c r="M80" i="1"/>
  <c r="M82" i="1"/>
  <c r="G83" i="1"/>
  <c r="G66" i="1" s="1"/>
  <c r="K83" i="1"/>
  <c r="S83" i="1" s="1"/>
  <c r="Q84" i="1"/>
  <c r="M91" i="1"/>
  <c r="R94" i="1"/>
  <c r="R96" i="1"/>
  <c r="R105" i="1"/>
  <c r="P108" i="1"/>
  <c r="R111" i="1"/>
  <c r="F66" i="1"/>
  <c r="H75" i="1"/>
  <c r="H77" i="1"/>
  <c r="M77" i="1" s="1"/>
  <c r="D83" i="1"/>
  <c r="O86" i="1"/>
  <c r="S86" i="1"/>
  <c r="M87" i="1"/>
  <c r="O94" i="1"/>
  <c r="M95" i="1"/>
  <c r="O96" i="1"/>
  <c r="M97" i="1"/>
  <c r="M99" i="1"/>
  <c r="M101" i="1"/>
  <c r="M104" i="1"/>
  <c r="M106" i="1"/>
  <c r="O107" i="1"/>
  <c r="Q108" i="1"/>
  <c r="M110" i="1"/>
  <c r="O111" i="1"/>
  <c r="M112" i="1"/>
  <c r="O113" i="1"/>
  <c r="M114" i="1"/>
  <c r="D67" i="1"/>
  <c r="I67" i="1"/>
  <c r="I83" i="1"/>
  <c r="C86" i="1"/>
  <c r="N86" i="1" s="1"/>
  <c r="O256" i="1" l="1"/>
  <c r="T146" i="1"/>
  <c r="P11" i="1"/>
  <c r="Q83" i="1"/>
  <c r="J66" i="1"/>
  <c r="R83" i="1"/>
  <c r="C60" i="1"/>
  <c r="N60" i="1" s="1"/>
  <c r="N257" i="1"/>
  <c r="I10" i="1"/>
  <c r="Q60" i="1"/>
  <c r="C24" i="1"/>
  <c r="C28" i="1"/>
  <c r="H28" i="1"/>
  <c r="M28" i="1" s="1"/>
  <c r="P28" i="1"/>
  <c r="M31" i="1"/>
  <c r="S171" i="1"/>
  <c r="N233" i="1"/>
  <c r="M208" i="1"/>
  <c r="N179" i="1"/>
  <c r="T145" i="1"/>
  <c r="M148" i="1"/>
  <c r="O146" i="1"/>
  <c r="T68" i="1"/>
  <c r="S178" i="1"/>
  <c r="C166" i="1"/>
  <c r="M166" i="1" s="1"/>
  <c r="M309" i="1"/>
  <c r="M38" i="1"/>
  <c r="H288" i="1"/>
  <c r="M288" i="1" s="1"/>
  <c r="M233" i="1"/>
  <c r="M213" i="1"/>
  <c r="C219" i="1"/>
  <c r="O124" i="1"/>
  <c r="N94" i="1"/>
  <c r="I115" i="1"/>
  <c r="N227" i="1"/>
  <c r="S177" i="1"/>
  <c r="P145" i="1"/>
  <c r="H129" i="1"/>
  <c r="D115" i="1"/>
  <c r="Q124" i="1"/>
  <c r="R124" i="1"/>
  <c r="C240" i="1"/>
  <c r="N61" i="1"/>
  <c r="H11" i="1"/>
  <c r="N11" i="1" s="1"/>
  <c r="M305" i="1"/>
  <c r="H124" i="1"/>
  <c r="M294" i="1"/>
  <c r="M108" i="1"/>
  <c r="H300" i="1"/>
  <c r="M246" i="1"/>
  <c r="M279" i="1"/>
  <c r="N200" i="1"/>
  <c r="O219" i="1"/>
  <c r="S212" i="1"/>
  <c r="C146" i="1"/>
  <c r="N146" i="1" s="1"/>
  <c r="O84" i="1"/>
  <c r="M84" i="1"/>
  <c r="N58" i="1"/>
  <c r="Q67" i="1"/>
  <c r="P256" i="1"/>
  <c r="P60" i="1"/>
  <c r="M257" i="1"/>
  <c r="I266" i="1"/>
  <c r="T282" i="1"/>
  <c r="M256" i="1"/>
  <c r="N163" i="1"/>
  <c r="M273" i="1"/>
  <c r="N268" i="1"/>
  <c r="N220" i="1"/>
  <c r="N210" i="1"/>
  <c r="O20" i="1"/>
  <c r="P20" i="1"/>
  <c r="D10" i="1"/>
  <c r="N141" i="1"/>
  <c r="N305" i="1"/>
  <c r="P272" i="1"/>
  <c r="C272" i="1"/>
  <c r="E266" i="1"/>
  <c r="Q272" i="1"/>
  <c r="M251" i="1"/>
  <c r="N208" i="1"/>
  <c r="N213" i="1"/>
  <c r="T198" i="1"/>
  <c r="F197" i="1"/>
  <c r="C178" i="1"/>
  <c r="D177" i="1"/>
  <c r="P178" i="1"/>
  <c r="Q171" i="1"/>
  <c r="H171" i="1"/>
  <c r="M171" i="1" s="1"/>
  <c r="T124" i="1"/>
  <c r="S124" i="1"/>
  <c r="N201" i="1"/>
  <c r="H158" i="1"/>
  <c r="R145" i="1"/>
  <c r="C145" i="1"/>
  <c r="C212" i="1"/>
  <c r="M156" i="1"/>
  <c r="C51" i="1"/>
  <c r="E50" i="1"/>
  <c r="Q50" i="1" s="1"/>
  <c r="R51" i="1"/>
  <c r="T20" i="1"/>
  <c r="S20" i="1"/>
  <c r="O199" i="1"/>
  <c r="I198" i="1"/>
  <c r="H199" i="1"/>
  <c r="N187" i="1"/>
  <c r="N130" i="1"/>
  <c r="H50" i="1"/>
  <c r="J49" i="1"/>
  <c r="H145" i="1"/>
  <c r="M145" i="1" s="1"/>
  <c r="O145" i="1"/>
  <c r="S282" i="1"/>
  <c r="T267" i="1"/>
  <c r="F266" i="1"/>
  <c r="S267" i="1"/>
  <c r="C267" i="1"/>
  <c r="N267" i="1" s="1"/>
  <c r="T230" i="1"/>
  <c r="F229" i="1"/>
  <c r="R288" i="1"/>
  <c r="N262" i="1"/>
  <c r="N256" i="1"/>
  <c r="N246" i="1"/>
  <c r="H230" i="1"/>
  <c r="O230" i="1"/>
  <c r="I229" i="1"/>
  <c r="T219" i="1"/>
  <c r="O240" i="1"/>
  <c r="O191" i="1"/>
  <c r="H191" i="1"/>
  <c r="P158" i="1"/>
  <c r="C158" i="1"/>
  <c r="H219" i="1"/>
  <c r="T171" i="1"/>
  <c r="C124" i="1"/>
  <c r="P124" i="1"/>
  <c r="N194" i="1"/>
  <c r="T158" i="1"/>
  <c r="N189" i="1"/>
  <c r="M154" i="1"/>
  <c r="K49" i="1"/>
  <c r="S50" i="1"/>
  <c r="M179" i="1"/>
  <c r="N148" i="1"/>
  <c r="T50" i="1"/>
  <c r="F49" i="1"/>
  <c r="N45" i="1"/>
  <c r="N38" i="1"/>
  <c r="C301" i="1"/>
  <c r="E300" i="1"/>
  <c r="Q300" i="1" s="1"/>
  <c r="R301" i="1"/>
  <c r="C282" i="1"/>
  <c r="O272" i="1"/>
  <c r="H272" i="1"/>
  <c r="J282" i="1"/>
  <c r="C278" i="1"/>
  <c r="P278" i="1"/>
  <c r="D266" i="1"/>
  <c r="Q278" i="1"/>
  <c r="N304" i="1"/>
  <c r="M304" i="1"/>
  <c r="M283" i="1"/>
  <c r="E198" i="1"/>
  <c r="Q198" i="1" s="1"/>
  <c r="R199" i="1"/>
  <c r="O178" i="1"/>
  <c r="I177" i="1"/>
  <c r="O177" i="1" s="1"/>
  <c r="H178" i="1"/>
  <c r="M227" i="1"/>
  <c r="Q212" i="1"/>
  <c r="C199" i="1"/>
  <c r="D198" i="1"/>
  <c r="P199" i="1"/>
  <c r="M185" i="1"/>
  <c r="T177" i="1"/>
  <c r="R129" i="1"/>
  <c r="N166" i="1"/>
  <c r="N84" i="1"/>
  <c r="N70" i="1"/>
  <c r="M200" i="1"/>
  <c r="S84" i="1"/>
  <c r="T84" i="1"/>
  <c r="P49" i="1"/>
  <c r="C20" i="1"/>
  <c r="R20" i="1"/>
  <c r="Q20" i="1"/>
  <c r="E10" i="1"/>
  <c r="F10" i="1"/>
  <c r="Q51" i="1"/>
  <c r="M21" i="1"/>
  <c r="M146" i="1"/>
  <c r="S145" i="1"/>
  <c r="S11" i="1"/>
  <c r="K10" i="1"/>
  <c r="O278" i="1"/>
  <c r="H278" i="1"/>
  <c r="H240" i="1"/>
  <c r="M241" i="1"/>
  <c r="T301" i="1"/>
  <c r="F300" i="1"/>
  <c r="T300" i="1" s="1"/>
  <c r="N241" i="1"/>
  <c r="R230" i="1"/>
  <c r="E229" i="1"/>
  <c r="R229" i="1" s="1"/>
  <c r="O212" i="1"/>
  <c r="H212" i="1"/>
  <c r="N231" i="1"/>
  <c r="M231" i="1"/>
  <c r="K197" i="1"/>
  <c r="S198" i="1"/>
  <c r="E177" i="1"/>
  <c r="R177" i="1" s="1"/>
  <c r="R178" i="1"/>
  <c r="N171" i="1"/>
  <c r="T240" i="1"/>
  <c r="J197" i="1"/>
  <c r="C191" i="1"/>
  <c r="P191" i="1"/>
  <c r="O49" i="1"/>
  <c r="O68" i="1"/>
  <c r="H68" i="1"/>
  <c r="M12" i="1"/>
  <c r="M45" i="1"/>
  <c r="N25" i="1"/>
  <c r="M25" i="1"/>
  <c r="L9" i="1"/>
  <c r="J23" i="1"/>
  <c r="G9" i="1"/>
  <c r="T24" i="1"/>
  <c r="S37" i="1"/>
  <c r="O37" i="1"/>
  <c r="H37" i="1"/>
  <c r="S24" i="1"/>
  <c r="R37" i="1"/>
  <c r="O24" i="1"/>
  <c r="H24" i="1"/>
  <c r="P24" i="1"/>
  <c r="R24" i="1"/>
  <c r="I23" i="1"/>
  <c r="H23" i="1" s="1"/>
  <c r="Q24" i="1"/>
  <c r="T42" i="1"/>
  <c r="R42" i="1"/>
  <c r="E23" i="1"/>
  <c r="O42" i="1"/>
  <c r="Q42" i="1"/>
  <c r="D23" i="1"/>
  <c r="C42" i="1"/>
  <c r="M75" i="1"/>
  <c r="M107" i="1"/>
  <c r="N126" i="1"/>
  <c r="T116" i="1"/>
  <c r="F115" i="1"/>
  <c r="C116" i="1"/>
  <c r="M126" i="1"/>
  <c r="Q116" i="1"/>
  <c r="H116" i="1"/>
  <c r="J115" i="1"/>
  <c r="Q115" i="1" s="1"/>
  <c r="N129" i="1"/>
  <c r="P129" i="1"/>
  <c r="K115" i="1"/>
  <c r="S115" i="1" s="1"/>
  <c r="S116" i="1"/>
  <c r="O129" i="1"/>
  <c r="H67" i="1"/>
  <c r="O67" i="1"/>
  <c r="I66" i="1"/>
  <c r="P67" i="1"/>
  <c r="C67" i="1"/>
  <c r="N67" i="1" s="1"/>
  <c r="D66" i="1"/>
  <c r="P83" i="1"/>
  <c r="C83" i="1"/>
  <c r="N75" i="1"/>
  <c r="M86" i="1"/>
  <c r="Q66" i="1"/>
  <c r="N77" i="1"/>
  <c r="K66" i="1"/>
  <c r="R66" i="1"/>
  <c r="H83" i="1"/>
  <c r="O83" i="1"/>
  <c r="T83" i="1"/>
  <c r="N199" i="1" l="1"/>
  <c r="M11" i="1"/>
  <c r="M60" i="1"/>
  <c r="M219" i="1"/>
  <c r="P10" i="1"/>
  <c r="N28" i="1"/>
  <c r="N158" i="1"/>
  <c r="O115" i="1"/>
  <c r="N288" i="1"/>
  <c r="P115" i="1"/>
  <c r="S49" i="1"/>
  <c r="C115" i="1"/>
  <c r="M212" i="1"/>
  <c r="M240" i="1"/>
  <c r="S10" i="1"/>
  <c r="M267" i="1"/>
  <c r="M83" i="1"/>
  <c r="N191" i="1"/>
  <c r="S197" i="1"/>
  <c r="Q177" i="1"/>
  <c r="Q229" i="1"/>
  <c r="M278" i="1"/>
  <c r="C229" i="1"/>
  <c r="N272" i="1"/>
  <c r="N219" i="1"/>
  <c r="O10" i="1"/>
  <c r="H229" i="1"/>
  <c r="M229" i="1" s="1"/>
  <c r="O229" i="1"/>
  <c r="N68" i="1"/>
  <c r="M68" i="1"/>
  <c r="R10" i="1"/>
  <c r="C10" i="1"/>
  <c r="P198" i="1"/>
  <c r="C198" i="1"/>
  <c r="D197" i="1"/>
  <c r="D9" i="1" s="1"/>
  <c r="H177" i="1"/>
  <c r="M178" i="1"/>
  <c r="E197" i="1"/>
  <c r="R197" i="1" s="1"/>
  <c r="R198" i="1"/>
  <c r="N278" i="1"/>
  <c r="T49" i="1"/>
  <c r="T229" i="1"/>
  <c r="S229" i="1"/>
  <c r="T266" i="1"/>
  <c r="S266" i="1"/>
  <c r="M199" i="1"/>
  <c r="M158" i="1"/>
  <c r="N178" i="1"/>
  <c r="R266" i="1"/>
  <c r="Q266" i="1"/>
  <c r="Q282" i="1"/>
  <c r="R282" i="1"/>
  <c r="H282" i="1"/>
  <c r="N282" i="1" s="1"/>
  <c r="M191" i="1"/>
  <c r="H198" i="1"/>
  <c r="O198" i="1"/>
  <c r="I197" i="1"/>
  <c r="I9" i="1" s="1"/>
  <c r="N212" i="1"/>
  <c r="T197" i="1"/>
  <c r="H49" i="1"/>
  <c r="P229" i="1"/>
  <c r="P266" i="1"/>
  <c r="C266" i="1"/>
  <c r="M272" i="1"/>
  <c r="R300" i="1"/>
  <c r="C300" i="1"/>
  <c r="H10" i="1"/>
  <c r="E49" i="1"/>
  <c r="E9" i="1" s="1"/>
  <c r="R50" i="1"/>
  <c r="C50" i="1"/>
  <c r="N50" i="1" s="1"/>
  <c r="N145" i="1"/>
  <c r="N240" i="1"/>
  <c r="T10" i="1"/>
  <c r="M20" i="1"/>
  <c r="N20" i="1"/>
  <c r="H266" i="1"/>
  <c r="N301" i="1"/>
  <c r="M301" i="1"/>
  <c r="Q10" i="1"/>
  <c r="N124" i="1"/>
  <c r="M124" i="1"/>
  <c r="M230" i="1"/>
  <c r="N230" i="1"/>
  <c r="N51" i="1"/>
  <c r="M51" i="1"/>
  <c r="P177" i="1"/>
  <c r="C177" i="1"/>
  <c r="S300" i="1"/>
  <c r="O266" i="1"/>
  <c r="M116" i="1"/>
  <c r="Q23" i="1"/>
  <c r="M24" i="1"/>
  <c r="M37" i="1"/>
  <c r="N37" i="1"/>
  <c r="N24" i="1"/>
  <c r="P23" i="1"/>
  <c r="O23" i="1"/>
  <c r="N42" i="1"/>
  <c r="M42" i="1"/>
  <c r="R23" i="1"/>
  <c r="M129" i="1"/>
  <c r="J9" i="1"/>
  <c r="H115" i="1"/>
  <c r="N116" i="1"/>
  <c r="R115" i="1"/>
  <c r="T115" i="1"/>
  <c r="S66" i="1"/>
  <c r="K9" i="1"/>
  <c r="C66" i="1"/>
  <c r="P66" i="1"/>
  <c r="M67" i="1"/>
  <c r="T66" i="1"/>
  <c r="N83" i="1"/>
  <c r="O66" i="1"/>
  <c r="H66" i="1"/>
  <c r="N229" i="1" l="1"/>
  <c r="Q197" i="1"/>
  <c r="N177" i="1"/>
  <c r="Q49" i="1"/>
  <c r="M198" i="1"/>
  <c r="M115" i="1"/>
  <c r="M266" i="1"/>
  <c r="M66" i="1"/>
  <c r="M10" i="1"/>
  <c r="N300" i="1"/>
  <c r="M300" i="1"/>
  <c r="T47" i="1"/>
  <c r="S47" i="1"/>
  <c r="F23" i="1"/>
  <c r="C23" i="1" s="1"/>
  <c r="N198" i="1"/>
  <c r="R49" i="1"/>
  <c r="C49" i="1"/>
  <c r="N49" i="1" s="1"/>
  <c r="O197" i="1"/>
  <c r="H197" i="1"/>
  <c r="M282" i="1"/>
  <c r="M50" i="1"/>
  <c r="M177" i="1"/>
  <c r="N10" i="1"/>
  <c r="N266" i="1"/>
  <c r="C197" i="1"/>
  <c r="P197" i="1"/>
  <c r="Q9" i="1"/>
  <c r="R9" i="1"/>
  <c r="N115" i="1"/>
  <c r="O9" i="1"/>
  <c r="P9" i="1"/>
  <c r="N66" i="1"/>
  <c r="N197" i="1" l="1"/>
  <c r="M49" i="1"/>
  <c r="F9" i="1"/>
  <c r="T23" i="1"/>
  <c r="S23" i="1"/>
  <c r="M197" i="1"/>
  <c r="N47" i="1"/>
  <c r="M47" i="1"/>
  <c r="M23" i="1" l="1"/>
  <c r="N23" i="1"/>
  <c r="S9" i="1"/>
  <c r="T9" i="1"/>
  <c r="C9" i="1"/>
  <c r="M9" i="1" l="1"/>
  <c r="N9" i="1"/>
</calcChain>
</file>

<file path=xl/sharedStrings.xml><?xml version="1.0" encoding="utf-8"?>
<sst xmlns="http://schemas.openxmlformats.org/spreadsheetml/2006/main" count="1293" uniqueCount="722">
  <si>
    <t>№ п/п</t>
  </si>
  <si>
    <t>Всего</t>
  </si>
  <si>
    <t>в том числе</t>
  </si>
  <si>
    <t xml:space="preserve"> бюджет Белоярского района</t>
  </si>
  <si>
    <t>бюджет ХМАО</t>
  </si>
  <si>
    <t>Всего по муниципальным программам Белоярского района</t>
  </si>
  <si>
    <t>Развитие качества содержания и технологий образования</t>
  </si>
  <si>
    <t>Организация питания детей в оздоровительных лагерях дневного пребывания</t>
  </si>
  <si>
    <t>Внебюджетные источники финансирования</t>
  </si>
  <si>
    <t>Подпрограмма 3 «Обеспечение реализации муниципальной программы»</t>
  </si>
  <si>
    <t>Подпрограмма 1 «Развитие физической культуры и массового спорта»</t>
  </si>
  <si>
    <t>Подпрограмма 2 «Организация и осуществление мероприятий по работе с детьми и молодежью»</t>
  </si>
  <si>
    <t>Подпрограмма 3 «Организация отдыха и оздоровления детей»</t>
  </si>
  <si>
    <t>Организация работы в клубах по месту  жительства на базе молодежных клубов МКУ МЦ «Спутник» в каникулярное время</t>
  </si>
  <si>
    <t>Подпрограмма 3 «Улучшение жилищных условий населения Белоярского района»</t>
  </si>
  <si>
    <t>Подпрограмма 1 «Модернизация и реформирование жилищно-коммунального комплекса Белоярского района»</t>
  </si>
  <si>
    <t xml:space="preserve">Подпрограмма 2 «Энергосбережение и повышение энергетической эффективности» </t>
  </si>
  <si>
    <t>Обеспечение надлежащего уровня эксплуатации муниципального имущества</t>
  </si>
  <si>
    <t>Подпрограмма 1 «Развитие, совершенствование сети автомобильных дорог в Белоярском районе»</t>
  </si>
  <si>
    <t>Ремонт автомобильных дорог общего пользования местного значения</t>
  </si>
  <si>
    <t>Подпрограмма 2 «Организация транспортного обслуживания населения Белоярского района»</t>
  </si>
  <si>
    <t>Подпрограмма 4 «Обеспечение реализации муниципальной программы»</t>
  </si>
  <si>
    <t>Федеральный бюджет</t>
  </si>
  <si>
    <t>Отчет</t>
  </si>
  <si>
    <t>тыс.руб.</t>
  </si>
  <si>
    <t>%</t>
  </si>
  <si>
    <t>Относительное/абсолютное отклонение исполнения муниципальных программ</t>
  </si>
  <si>
    <t>Информация</t>
  </si>
  <si>
    <t>Наименование 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</si>
  <si>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</si>
  <si>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</si>
  <si>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</si>
  <si>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Информационная обеспеченность</t>
  </si>
  <si>
    <t>1.</t>
  </si>
  <si>
    <t>2.</t>
  </si>
  <si>
    <t>3.</t>
  </si>
  <si>
    <t>4.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</si>
  <si>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</si>
  <si>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</si>
  <si>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</si>
  <si>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</si>
  <si>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</si>
  <si>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</si>
  <si>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</si>
  <si>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</si>
  <si>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</si>
  <si>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</si>
  <si>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</si>
  <si>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</si>
  <si>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</si>
  <si>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</si>
  <si>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ед.</t>
  </si>
  <si>
    <t>% выполнения за отчетный период</t>
  </si>
  <si>
    <t>чел.</t>
  </si>
  <si>
    <t>7.</t>
  </si>
  <si>
    <t>Приобретение предметов народного промысла для обустройства этнографической экспозиции</t>
  </si>
  <si>
    <t>шт.</t>
  </si>
  <si>
    <t>тонн</t>
  </si>
  <si>
    <t>человек</t>
  </si>
  <si>
    <t>ОМВД по Белоярскому району</t>
  </si>
  <si>
    <t>м.п.</t>
  </si>
  <si>
    <t>Количество парковок и стоянок автотранспорта</t>
  </si>
  <si>
    <t>Количество нанесенной дорожной разметки</t>
  </si>
  <si>
    <t>Количество светофорных объектов на УДС</t>
  </si>
  <si>
    <t>Подпрограмма 1 «Долгосрочное финансовое планирование и организация бюджетного процесса»</t>
  </si>
  <si>
    <t>Подпрограмма 1 «Общее образование. Дополнительное образование детей»</t>
  </si>
  <si>
    <t>Подпрограмма 2 «Система оценки качества образования и информационная прозрачность системы образования»</t>
  </si>
  <si>
    <t>Подпрограмма 3 «Ресурсное обеспечение системы образования»</t>
  </si>
  <si>
    <t>Подпрограмма 4 «Формирование доступной среды для инвалидов и других маломобильных групп населения в образовательных учреждениях»</t>
  </si>
  <si>
    <t>Подпрограмма 2 «Поддержка социально ориентированных некоммерческих организаций»</t>
  </si>
  <si>
    <t>Подпрограмма 1 «Функционирование органов местного самоуправления Белоярского района»</t>
  </si>
  <si>
    <t>тыс. тонн</t>
  </si>
  <si>
    <t>кв.м.</t>
  </si>
  <si>
    <t>Подпрограмма 4 «Переселение граждан из аварийного жилищного фонда»</t>
  </si>
  <si>
    <t>Подпрограмма 1 «Укрепление пожарной безопасности»</t>
  </si>
  <si>
    <t>балл</t>
  </si>
  <si>
    <t>Выполнено за отчетный период</t>
  </si>
  <si>
    <t>Данные представлены ОНД по     г. Белоярский и району</t>
  </si>
  <si>
    <t>Подпрограмма 2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</si>
  <si>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</si>
  <si>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Обеспечение деятельности муниципальных образовательных учреждений Белоярского района, реализующих программу дошкольного образования</t>
  </si>
  <si>
    <t>Строительство жилья</t>
  </si>
  <si>
    <t>Подпрограмма 2 «Градостроительная деятельность на территории  Белоярского района»</t>
  </si>
  <si>
    <t xml:space="preserve">Подпрограмма 3 «Проведение капитального ремонта многоквартирных домов» </t>
  </si>
  <si>
    <t>Субсидии по содержанию авторечвокзала</t>
  </si>
  <si>
    <t>Проведение районного семинара для работников библиотек</t>
  </si>
  <si>
    <t>Организация отдыха и оздоровления детей</t>
  </si>
  <si>
    <t>Управление и распоряжение муниципальным имуществом</t>
  </si>
  <si>
    <t>Содержание вертолетных площадок</t>
  </si>
  <si>
    <t>Подпрограмма 3 «Повышение безопасности дорожного движения  в Белоярском районе»</t>
  </si>
  <si>
    <t>Содержание автомобильных дорог</t>
  </si>
  <si>
    <t>Управление жилищно-коммунального хозяйства администрации Белоярского района</t>
  </si>
  <si>
    <t>Отдел по учету и контролю за расходованием финансовых средств администрации Белоярского района</t>
  </si>
  <si>
    <t>Управление по транспорту и связи администрации Белоярского района</t>
  </si>
  <si>
    <t>Отдел по делам ГОиЧС администрации Белоярского района</t>
  </si>
  <si>
    <t>Данные предоставлены ФКУ "ЦУКС по ХМАО-Югре""</t>
  </si>
  <si>
    <t>Комитет муниципальной собственности администрации Белоярского района</t>
  </si>
  <si>
    <t>Начальник управления экономики, реформ и программ администрации Белоярского района        ___________________________     Бурматова Л.М.</t>
  </si>
  <si>
    <t>Управление капитального строительства администрации Белоярского района</t>
  </si>
  <si>
    <t>9.</t>
  </si>
  <si>
    <t>1.1.</t>
  </si>
  <si>
    <t>1.2.</t>
  </si>
  <si>
    <t>1.3.</t>
  </si>
  <si>
    <t>1.4.</t>
  </si>
  <si>
    <t>1.5.</t>
  </si>
  <si>
    <t>1.6.</t>
  </si>
  <si>
    <t xml:space="preserve">Исп. </t>
  </si>
  <si>
    <t>2.1.</t>
  </si>
  <si>
    <t>2.2.</t>
  </si>
  <si>
    <t>2.3.</t>
  </si>
  <si>
    <t>3.1.</t>
  </si>
  <si>
    <t>3.2.</t>
  </si>
  <si>
    <t>3.3.</t>
  </si>
  <si>
    <t>2.4.</t>
  </si>
  <si>
    <t>2.5.</t>
  </si>
  <si>
    <t>Приобретение жилья</t>
  </si>
  <si>
    <t>Обеспечение деятельности ДДЮТ</t>
  </si>
  <si>
    <t>Развитие управленческих и организационно-экономических механизмов, обновление содержания дополнительного образования</t>
  </si>
  <si>
    <t>Комитет по образованию администрации Белоярского района</t>
  </si>
  <si>
    <t>4.1.</t>
  </si>
  <si>
    <t>4.2.</t>
  </si>
  <si>
    <t>5.1.</t>
  </si>
  <si>
    <t>6.1.</t>
  </si>
  <si>
    <t>Моргунова Е.В. Тел. (34670) 2-06-10</t>
  </si>
  <si>
    <t>Комитет по культуре администрации Белоярского района</t>
  </si>
  <si>
    <t>2.6.</t>
  </si>
  <si>
    <t>1.2.1.</t>
  </si>
  <si>
    <t xml:space="preserve">Реализация мероприятий </t>
  </si>
  <si>
    <t>2.2.1.</t>
  </si>
  <si>
    <t>2.2.2.</t>
  </si>
  <si>
    <t>2.2.3.</t>
  </si>
  <si>
    <t>1.2.2.</t>
  </si>
  <si>
    <t>1.2.3.</t>
  </si>
  <si>
    <t>1.2.4.</t>
  </si>
  <si>
    <t>Осуществление деятельности по опеке и попечительству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</si>
  <si>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</si>
  <si>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Осуществление отдельных государственных полномочий по осуществлению контроля за использованием и распоряжением жилыми помещениями отдельных категорий граждан</t>
  </si>
  <si>
    <t>Отдел опеки и попечительства администрации Белоярского района</t>
  </si>
  <si>
    <t>Отдел организации деятельности комиссии по делам несовершеннолетних и зашите их прав администрации Белоярского района</t>
  </si>
  <si>
    <t>Осуществление отдельных государственных полномочий в сфере государственной регистрации актов гражданского состояния</t>
  </si>
  <si>
    <t>Осуществление отдельных государственных полномочий в сфере архивного отдела</t>
  </si>
  <si>
    <t>Осуществление отдельных государственных полномочий по составлению (изменению) списков кандидатов в присяжные заседатели федеральных судов общей юрисдикции в РФ</t>
  </si>
  <si>
    <t>Управление делами администрации Белоярского района</t>
  </si>
  <si>
    <t>Озеленение</t>
  </si>
  <si>
    <t>Прочие мероприятия по благоустройству</t>
  </si>
  <si>
    <t>км</t>
  </si>
  <si>
    <t>Х</t>
  </si>
  <si>
    <t>Протяженность обслуживаемой УДС</t>
  </si>
  <si>
    <t>Количество  дорожных знаков на УДС</t>
  </si>
  <si>
    <t xml:space="preserve">Благоустройство дворовых территорий поселений Белоярского района </t>
  </si>
  <si>
    <t xml:space="preserve">Благоустройство общественных территорий поселений Белоярского района </t>
  </si>
  <si>
    <t>Популяризация предпринимательства на территории Белоярского района</t>
  </si>
  <si>
    <t xml:space="preserve">Наименование  муниципальной программы, подпрограммы, основных мероприятий </t>
  </si>
  <si>
    <t>Доля граждан, принявших участие в решении вопросов развития городской среды от общего количества граждан в возрасте от 14 лет, проживающих в Белоярском районе</t>
  </si>
  <si>
    <t>единиц</t>
  </si>
  <si>
    <t>1.1.1.</t>
  </si>
  <si>
    <t>1.1.2.</t>
  </si>
  <si>
    <t>1.1.3.</t>
  </si>
  <si>
    <t>Выплата пенсии за выслугу лет лицам, замещавшим муниципальные должности и должности  муниципальной службы</t>
  </si>
  <si>
    <t>1.1.4.</t>
  </si>
  <si>
    <t>1.1.5.</t>
  </si>
  <si>
    <t>1.1.6.</t>
  </si>
  <si>
    <t>3.2.1.</t>
  </si>
  <si>
    <t>Развитие и использование потенциала молодежи в интересах укрепления единства российской нации, упрочения мира и согласия</t>
  </si>
  <si>
    <t>Количество публикаций в муниципальных средствах массовой информации, направленных на формирование этнокультурной компетентности граждан и пропаганду ценностей добрососедства и взаимоуважения</t>
  </si>
  <si>
    <t xml:space="preserve"> процент</t>
  </si>
  <si>
    <t>Информационно-пропагандистское сопровождение противодействия терроризму</t>
  </si>
  <si>
    <t>Организация и проведение мероприятий посвященных памятной дате «День солидарности в борьбе с терроризмом»</t>
  </si>
  <si>
    <t>Обеспечение функционирования системы видеонаблюдения, установленной в месте массового пребывания людей  - администрации Белоярского района</t>
  </si>
  <si>
    <t>Правовое просвещение и правовое информирование населения в сфере общественной безопасности</t>
  </si>
  <si>
    <t xml:space="preserve">Обеспечение функционирования и развития систем  видеонаблюдения, в том числе с целью повышения безопасности дорожного движения, информирования населения </t>
  </si>
  <si>
    <t xml:space="preserve">Осуществление отдельных государственных полномочий по созданию административных комиссий </t>
  </si>
  <si>
    <t>Осуществление отдельных государственных полномочий по ведению учета категорий граждан, определенных федеральным законодательством</t>
  </si>
  <si>
    <t>Подпрограмма 3 «Развитие форм непосредственного осуществления населением местного самоуправления на территории Белоярского района»</t>
  </si>
  <si>
    <t>2.1.1.</t>
  </si>
  <si>
    <t>2.1.2.</t>
  </si>
  <si>
    <t>2.1.3.</t>
  </si>
  <si>
    <t>1.1.1</t>
  </si>
  <si>
    <t>1.1.2</t>
  </si>
  <si>
    <t>Обеспечение деятельности муниципальных образовательных учреждений Белоярского района</t>
  </si>
  <si>
    <t>1.2</t>
  </si>
  <si>
    <t>1.2.1</t>
  </si>
  <si>
    <t>1.2.2</t>
  </si>
  <si>
    <t>1.3</t>
  </si>
  <si>
    <t>1.3.1</t>
  </si>
  <si>
    <t>1.3.2</t>
  </si>
  <si>
    <t>Обеспечение деятельности лагерей с дневным и круглосуточным пребыванием детей</t>
  </si>
  <si>
    <t>1.4</t>
  </si>
  <si>
    <t>Стимулирование лидеров и поддержка системы воспитания</t>
  </si>
  <si>
    <t>Обеспечение информационной открытости муниципальной системы образования</t>
  </si>
  <si>
    <t>Детский сад в 3А микрорайоне  г. Белоярский</t>
  </si>
  <si>
    <t>раз</t>
  </si>
  <si>
    <t>предоставление субсидий в целях возмещения затрат в связи с производством, переработкой мяса оленей</t>
  </si>
  <si>
    <t>6.2.</t>
  </si>
  <si>
    <t>6.3.</t>
  </si>
  <si>
    <t>Проектирование и строительство Белоярского межпоселенческого полигона ТКО</t>
  </si>
  <si>
    <t>Определение схемы размещения мест (площадок) накопления твердых коммунальных отходов, создание и ведение реестра мест (площадок) накопления твердых коммунальных отходов</t>
  </si>
  <si>
    <t>Создание и содержание мест (площадок) накопления твердых коммунальных отходов</t>
  </si>
  <si>
    <t>Организация деятельности по накоплению (в том числе раздельному накоплению), сбору, транспортированию, обработке, утилизации, обезвреживанию и захоронению твердых коммунальных отходов</t>
  </si>
  <si>
    <t>Рекультивация территории санкционированной свалки твердых бытовых отходов с.Полноват Белоярского района</t>
  </si>
  <si>
    <t>Рекультивация территории санкционированной свалки твердых бытовых отходов с.Казым Белоярского района</t>
  </si>
  <si>
    <t>Рекультивация территории санкционированной свалки твердых бытовых отходов с.Ванзеват Белоярского района</t>
  </si>
  <si>
    <t>Рекультивация полигона ТБО в г.Белоярский</t>
  </si>
  <si>
    <t>Ликвидация выявленных мест несанкционированного размещения отходов, санитарное содержание мест общественного пользования и отдыха на водных объектах и очистка береговой полосы водных объектов</t>
  </si>
  <si>
    <t>Организация использования, охраны, защиты, воспроизводства городских лесов</t>
  </si>
  <si>
    <t>4.3.</t>
  </si>
  <si>
    <t>километр</t>
  </si>
  <si>
    <t>Строительство (реконструкция) автомобильных дорог общего пользования местного значения</t>
  </si>
  <si>
    <t>Капитальный ремонт  автомобильных дорог общего пользования местного значения</t>
  </si>
  <si>
    <t>Воздушным транспортом</t>
  </si>
  <si>
    <t>Автомобильным транспортом</t>
  </si>
  <si>
    <t>Водным транспортом</t>
  </si>
  <si>
    <t>2.1.4.</t>
  </si>
  <si>
    <t>3.1.1.</t>
  </si>
  <si>
    <t>Ремонт технических средств</t>
  </si>
  <si>
    <t>3.1.2.</t>
  </si>
  <si>
    <t xml:space="preserve">Противопожарная пропаганда и обучение населения городского поселения Белоярский мерам пожарной безопасности </t>
  </si>
  <si>
    <t>баллы</t>
  </si>
  <si>
    <t>Отчетность сельскохозяйственных предприятий</t>
  </si>
  <si>
    <t>Отчетность рыбопромышленных, рыбоперерабатывающих  предприятий</t>
  </si>
  <si>
    <t xml:space="preserve">Управление по местному самоуправлению администрации Белоярского района
</t>
  </si>
  <si>
    <t>процент</t>
  </si>
  <si>
    <t>Размер резервного фонда администрации Белоярского района от первоначально утверждённого общего объёма расходов бюджета Белоярского района</t>
  </si>
  <si>
    <t>Доля главных распорядителей бюджетных средств Белоярского района, имеющих оценку качества финансового менеджмента выше средней</t>
  </si>
  <si>
    <t>Доля размещённой в ИТС Интернет информации в общем объёме обязательной к размещению в соответствии с нормативными правовыми актами Российской Федерации, Ханты-Мансийского автономного округа – Югры, Белоярского района</t>
  </si>
  <si>
    <t>Отсутствие просроченной кредиторской задолженности в бюджетах поселений по результатам финансового года (при отсутствии задолженности – 1, при наличии – 0)</t>
  </si>
  <si>
    <t>Средняя итоговая оценка качества организации и осуществления бюджетного процесса в поселениях Белоярского района</t>
  </si>
  <si>
    <t>Комитет по финансам и налоговой политике администрации Белоярского района</t>
  </si>
  <si>
    <t>Подпрограмма 2 «Совершенствование межбюджетных отношений»</t>
  </si>
  <si>
    <t>Количество рейсооборотов автомобильного транспорта в год</t>
  </si>
  <si>
    <t>Подпрограмма 1   «Содействие развитию жилищного строительства на территории Белоярского района»</t>
  </si>
  <si>
    <t>Управление по архитектуре и градостроительству администрации Белоярского района</t>
  </si>
  <si>
    <t>Подпрограмма 4 «Обеспечение  благоустройства  территории городского поселения Белоярский»</t>
  </si>
  <si>
    <t>Проектирование и строительство локальных систем водоснабжения и (или) водоотведения  в целях обеспечения муниципальных учреждений Белоярского района качественной водой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</si>
  <si>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 том числе с применением композитных материалов в г.Белоярский</t>
  </si>
  <si>
    <t>Благоустройство капитального характера</t>
  </si>
  <si>
    <t>4.1.1.</t>
  </si>
  <si>
    <t>4.1.2.</t>
  </si>
  <si>
    <t>4.1.3.</t>
  </si>
  <si>
    <t>Обеспечение деятельности муниципального казенного учреждения Белоярского района «Молодежный центр «Спутник» (далее - МКУ МЦ «Спутник»)</t>
  </si>
  <si>
    <t>Реализация мероприятий по содействию занятости молодежи</t>
  </si>
  <si>
    <t>Предоставление детям в возрасте от 6 до 17 лет (включительно) путевок в организации отдыха детей и их оздоровления, в том числе в этнической среде</t>
  </si>
  <si>
    <t>3.1.3.</t>
  </si>
  <si>
    <t>3.1.4.</t>
  </si>
  <si>
    <t>3.1.5.</t>
  </si>
  <si>
    <t>3.1.6.</t>
  </si>
  <si>
    <t>Проведение семинаров, участие специалистов в обучающих семинарах и совещаниях организаторов оздоровления, отдыха, занятости детей, организация контроля за деятельностью детских оздоровительных учреждений</t>
  </si>
  <si>
    <t>3.3.1.</t>
  </si>
  <si>
    <t>Подпрограмма  5 «Формирование доступной среды для инвалидов и других маломобильных групп населения в подведомственных учреждениях»</t>
  </si>
  <si>
    <t>1.1.2.1.</t>
  </si>
  <si>
    <t>Модернизация общедоступных муниципальных библиотек</t>
  </si>
  <si>
    <t xml:space="preserve">Реализация мероприятий  * </t>
  </si>
  <si>
    <t xml:space="preserve">Организация и проведение районных и окружных выставок и мастер-классов, творческих мастерских в сфере художественных промыслов </t>
  </si>
  <si>
    <t>Обеспечение деятельности  учреждений  (Муниципальное автономное учреждение дополнительного образования в области культуры Белоярского района "Детская школа искусств г. Белоярский")</t>
  </si>
  <si>
    <t>2.1.2.1.</t>
  </si>
  <si>
    <t>Проведение конкурса пианистов «Волшебные клавиши»</t>
  </si>
  <si>
    <t>2.1.2.2.</t>
  </si>
  <si>
    <t>Конкурс творчества юных живописцев «Мастерская солнца»</t>
  </si>
  <si>
    <t>2.1.2.3.</t>
  </si>
  <si>
    <t>2.1.2.4.</t>
  </si>
  <si>
    <t>Стимулирование лучших руководителей, педагогов</t>
  </si>
  <si>
    <t>2.2.2.1.</t>
  </si>
  <si>
    <t xml:space="preserve">Участие творческих коллективов в районных,  окружных, всероссийских, международных конкурсах и фестивалях </t>
  </si>
  <si>
    <t>2.2.2.2.</t>
  </si>
  <si>
    <t xml:space="preserve">Проведение отчетных концертов лучших коллективов района </t>
  </si>
  <si>
    <t>2.2.2.3.</t>
  </si>
  <si>
    <t>Подпрограмма 3 «Создание условий для информационного обеспечения населения Белоярского района посредством печатных средств массовой информации, а также в теле- эфире».</t>
  </si>
  <si>
    <t>Подпрограмма 4 «Создание условий для реализации мероприятий муниципальной программы».</t>
  </si>
  <si>
    <t>Подпрограмма 5 «Развитие отраслевой инфраструктуры».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</si>
  <si>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культуры».</t>
  </si>
  <si>
    <t xml:space="preserve">Финансовое обеспечение полномочий  Комитета по культуре </t>
  </si>
  <si>
    <t xml:space="preserve">Организация и проведение Международного фестиваля-конкурса коренных народов мира «Сияние Севера» </t>
  </si>
  <si>
    <t xml:space="preserve">Обеспечение деятельности  учреждений (Муниципальное автономное учреждение культуры Белоярского района "Центр культуры и досуга, концертный зал "Камертон")*                                                  </t>
  </si>
  <si>
    <t>Подпрограмма 1 «Повышение качества культурных услуг, предоставляемых в области библиотечного, выставочного дела».</t>
  </si>
  <si>
    <t>20</t>
  </si>
  <si>
    <t>** - бюджетные ассигнования отражены в источниках финансирования дефицита бюджета Белоярского района, в связи с чем в итоговых суммах по муниципальной программе не учитываются.</t>
  </si>
  <si>
    <t>Подпрограмма 2 «Развитие муниципальной службы в Белоярском районе»</t>
  </si>
  <si>
    <t>*- в том числе, объем средств бюджетных ассигнований, возможных к передаче муниципальным организациям, включая социально-ориентированные некоммерческие организации, на предоставление услуг (работ) в социальной сфере.</t>
  </si>
  <si>
    <t>- Библиотечное дело</t>
  </si>
  <si>
    <t>- Выставочное дело</t>
  </si>
  <si>
    <t>- Дополнительное образование</t>
  </si>
  <si>
    <t>- Культурное разнообразие</t>
  </si>
  <si>
    <t>Комитет по делам молодежи, физической  культуре и спорту администрации Белоярского района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</si>
  <si>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</si>
  <si>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>Управление природопользования, сельского хозяйства и развития предпринимательства администрации Белоярского района</t>
  </si>
  <si>
    <t>Управление по охране труда и социальной политике администрации Белоярского района</t>
  </si>
  <si>
    <t>Средний уровень достижения целевых показателей муниципальной программы (%)</t>
  </si>
  <si>
    <t>о ходе реализации муниципальных программ Белоярского района в разрезе источников финансирования</t>
  </si>
  <si>
    <t xml:space="preserve">о достижении целевых показателей по реализации муниципальных программ Белоярского района </t>
  </si>
  <si>
    <t>Протяженность очищенной береговой полосы водных объектов</t>
  </si>
  <si>
    <t>Доля населения, вовлеченного в эколого-просветительские и эколого-образовательные мероприятия</t>
  </si>
  <si>
    <t>Протяженность сети автомобильных дорог общего пользования  местного значения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</si>
  <si>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</si>
  <si>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Общая протяженность автомобильных дорог общего пользования местного значения, соответствующих нормативным требованиям к транспортно-эксплуатационным показателям на 31 декабря отчетного года</t>
  </si>
  <si>
    <t>Доля автомобильных дорог общего пользования  местного значения, не соответствующих нормативным требованиям к транспортно-эксплуатационным показателям, в общей протяженности автомобильных дорог общего пользования местного значения</t>
  </si>
  <si>
    <t>Количество рейсооборотов воздушного транспорта в год</t>
  </si>
  <si>
    <t>Количество рейсооборотов водного транспорта в год</t>
  </si>
  <si>
    <t>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 </t>
  </si>
  <si>
    <t>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государственного флага России, День народного единства)*</t>
  </si>
  <si>
    <t>Создание и поддержка деятельности центров национальных культур, домов дружбы народов, центров межнационального сотрудничества, центров этнокультурного развития, этнокультурных комплексов (Организация и проведение национальных праздников «День оленевода», «День рыбака»)*</t>
  </si>
  <si>
    <t>Проведение конкурса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</t>
  </si>
  <si>
    <t xml:space="preserve">Обеспечение жителей труднодоступных и отдаленных населенных пунктов Белоярского района продовольственными и непродовольственными товарами </t>
  </si>
  <si>
    <t>Экологическое образование, воспитание и формирование экологической культуры, в том числе в области обращения с твердыми коммунальными отходами, проведение мероприятий, приуроченных к Международной экологической акции «Спасти и сохранить»</t>
  </si>
  <si>
    <t>Подпрограмма  1 «Развитие малого и среднего предпринимательства в Белоярском районе»</t>
  </si>
  <si>
    <t>Предоставление субсидии субъектам малого и среднего предпринимательства, осуществляющим торговлю продовольственными товарами  в торговых объектах труднодоступных и отдаленных населенных пунктов Белоярского района</t>
  </si>
  <si>
    <t>Подпрограмма 2 «Развитие туризма в Белоярском районе»</t>
  </si>
  <si>
    <t>-</t>
  </si>
  <si>
    <t>1.2.5.</t>
  </si>
  <si>
    <t>Строительство канализационных очистных сооружений в с. Казым Белоярского района</t>
  </si>
  <si>
    <t>Строительство канализационных очистных сооружений в с.Полноват Белоярский район</t>
  </si>
  <si>
    <t>1.1.1.2.</t>
  </si>
  <si>
    <t>Комитет по финансам администрации Белоярского района</t>
  </si>
  <si>
    <t>«Развитие транспортной системы Белоярского района»</t>
  </si>
  <si>
    <t>Предоставление выплат и компенсаций  гражданам Белоярского района</t>
  </si>
  <si>
    <t>Подпрограмма 1  «Реализация мероприятий социальной политики на территории Белоярского района»</t>
  </si>
  <si>
    <t>Организация и проведение  социально значимых мероприятий  для граждан Белоярского района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</si>
  <si>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</si>
  <si>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 xml:space="preserve">Организация мероприятий при осуществлении деятельности по обращению с животными без владельцев
</t>
  </si>
  <si>
    <t>тыс.кв.м.</t>
  </si>
  <si>
    <t>семья</t>
  </si>
  <si>
    <t>Количество населения, вовлеченного в мероприятия по очистке береговой полосы водных объектов (нарастающим итогом)</t>
  </si>
  <si>
    <t>1.1.1.1.</t>
  </si>
  <si>
    <t>Количество просмотров официального сайта органа местного самоуправления Белоярского района</t>
  </si>
  <si>
    <t>Количество автоматизированных рабочих мест, подключенных к системе межведомственного электронного взаимодействия</t>
  </si>
  <si>
    <t>Количество информационных систем, аттестованных по требованиям информационной безопасности</t>
  </si>
  <si>
    <t>Количество органов администрации Белоярского района и муниципальных учреждений, использующих электронный документооборот</t>
  </si>
  <si>
    <t>Стоимостная доля приобретаемых отечественных информационных систем</t>
  </si>
  <si>
    <t>Отчет интегрированного на сайт сервиса веб-аналитики "Яндекс.Метрика"</t>
  </si>
  <si>
    <t>Отдел по информационным ресурсам и защите информации администрации Белоярского района</t>
  </si>
  <si>
    <t>Распоряжение администрации Белоярского района №274-р от 26.10.2021г.</t>
  </si>
  <si>
    <t>Отчет в системе электронного документооборота "Дело"</t>
  </si>
  <si>
    <t>Исполнение плана по налоговым и неналоговым доходам, утверждённого решением Думы Белоярского района о бюджете Белоярского района (без учёта доходов по штрафам, санкциям, от возмещения ущерба)</t>
  </si>
  <si>
    <t>Исполнение расходных обязательств Белоярского района, утверждённых решением Думы Белоярского района о бюджете Белоярского района</t>
  </si>
  <si>
    <t>Размер годового объема расходов на обслуживание муниципального долга  от утвержденного общего объема расходов бюджета Белоярского района</t>
  </si>
  <si>
    <t>Соблюдение в течение финансового года ограничений по верхнему пределу муниципального внутреннего и внешнего долга, предельных значений показателей долговой устойчивости Белоярского района, установленных бюджетным законодательством (при условии соблюдения – 1, несоблюдение – 0)</t>
  </si>
  <si>
    <t>Исполнение плана по налоговым и неналоговым доходам, утверждённого решениями представительных органов городского и сельских поселений Белоярского района о бюджете (без учёта доходов по штрафам, санкциям, от возмещения ущерба)</t>
  </si>
  <si>
    <t>Исполнение расходных обязательств по иным межбюджетным трансфертам, предоставленным в иных случаях, предусмотренных законами Ханты-Мансийского автономного округа – Югры и муниципальными правовыми актами Белоярского района за отчетный финансовый год</t>
  </si>
  <si>
    <t>Исполнение расходных обязательств по субвенциям, предоставленным на осуществление отдельных государственных полномочий</t>
  </si>
  <si>
    <t>Доля поселений Белоярского района, уровень расчетной бюджетной обеспеченности которых после предоставления дотации на выравнивание бюджетной обеспеченности из бюджета Белоярского района составляет более 90% от установленного критерия выравнивания бюджетной обеспеченности поселений</t>
  </si>
  <si>
    <t>Доля инициативных проектов, реализованных на условиях софинансирования из бюджета автономного округа, бюджетов поселений, с привлечением инициативных платежей</t>
  </si>
  <si>
    <t>≥ 95</t>
  </si>
  <si>
    <t>&lt; 3</t>
  </si>
  <si>
    <t>&lt; 15</t>
  </si>
  <si>
    <t>≥ 70</t>
  </si>
  <si>
    <t>≥ 80</t>
  </si>
  <si>
    <t>количество лиц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</si>
  <si>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«Содействие развитию малого и среднего предпринимательства в Белоярском районе»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</si>
  <si>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организации и осуществления эффективной туристской деятельности на территории Белоярского района"</t>
    </r>
  </si>
  <si>
    <t>Предоставление субсидий субъектам малого и среднего предпринимательства, оказывающим услуги пользования базами для стоянок маломерных судов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</si>
  <si>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"Региональный проект "Популяризация предпринимательства"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</si>
  <si>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"Региональный проект «Акселерация субъектов малого и среднего предпринимательства» "</t>
    </r>
  </si>
  <si>
    <t>Фактические данные  Межрайонной инспекции Федеральной налоговой службы России № 7 по Ханты-Мансийскому автономному округу – Югре на конец отчетного периода.</t>
  </si>
  <si>
    <t>тыс.чел.</t>
  </si>
  <si>
    <t>тыс. голов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</si>
  <si>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системы дополнительного образования детей"</t>
    </r>
  </si>
  <si>
    <r>
      <rPr>
        <u/>
        <sz val="12"/>
        <rFont val="Times New Roman"/>
        <family val="1"/>
        <charset val="204"/>
      </rPr>
      <t>Основное меропритие</t>
    </r>
    <r>
      <rPr>
        <sz val="12"/>
        <rFont val="Times New Roman"/>
        <family val="1"/>
        <charset val="204"/>
      </rPr>
      <t xml:space="preserve"> "Развитие системы общего образования"</t>
    </r>
  </si>
  <si>
    <t xml:space="preserve">Число посещений культурных мероприятий, единиц </t>
  </si>
  <si>
    <t>часов</t>
  </si>
  <si>
    <t>1.1.2.3.</t>
  </si>
  <si>
    <t>2.2.2.4.</t>
  </si>
  <si>
    <t>Организация районного семинара для работников учреждений культурно-досугового типа</t>
  </si>
  <si>
    <t>2.2.2.5.</t>
  </si>
  <si>
    <t>2.2.2.6.</t>
  </si>
  <si>
    <t>Проведения праздника "День образования Белоярского района"</t>
  </si>
  <si>
    <t xml:space="preserve">2.3. </t>
  </si>
  <si>
    <t>Доля граждан,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 (ГТО), %</t>
  </si>
  <si>
    <t>из них учащихся и студентов, %</t>
  </si>
  <si>
    <t>Доля занимающихся по программам спортивной подготовки в организациях ведомственной принадлежности физической культуры и спорта, в общем количестве занимающихся в организациях ведомственной принадлежности физической культуры и спорта, %</t>
  </si>
  <si>
    <t>Количество проведенных мероприятий для молодежи, единиц</t>
  </si>
  <si>
    <t>Численность детей, охваченных малозатратными формами отдыха, человек</t>
  </si>
  <si>
    <t>Доля подростков, состоящих на учете в комиссии по делам несовершеннолетних, от общей численности детей в возрасте от 6 до 17 лет (включительно), %</t>
  </si>
  <si>
    <t>Количество отдохнувших детей в возрасте от 6 до 17 лет, человек</t>
  </si>
  <si>
    <t>Обеспечение выполнения полномочий и функций Комитета, %</t>
  </si>
  <si>
    <t xml:space="preserve">Численность мероприятий в сфере физической культуры и спорта, проводимых немуниципальными организациями, предоставляющими услуги в социальной сфере, единиц </t>
  </si>
  <si>
    <t>Уровень обеспеченности населения спортивными сооружениями исходя из единовременной пропускной способности объектов спорта, %</t>
  </si>
  <si>
    <t>Численность обучающихся, вовлеченных в деятельность общественных объединений на базе образовательных  организаций общего образования, среднего и высшего профессионального образования, тыс. человек</t>
  </si>
  <si>
    <t xml:space="preserve">Доля граждан, систематически занимающихся физической культурой и спортом, % </t>
  </si>
  <si>
    <t xml:space="preserve">Доля средств бюджета Белоярского района, выделяемых немуниципальным организациям (коммерческим, некоммерческим), в том числе социально ориентированным некоммерческим организациям, на предоставление услуг (работ), в общем объеме средств бюджета Белоярского района, выделяемых на предоставление услуг в сфере физической культуры и спорта, % </t>
  </si>
  <si>
    <t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учреждений, в добровольческую (волонтерскую) деятельность, человек</t>
  </si>
  <si>
    <t>Расходы на обеспечение деятельности органов местного самоуправления</t>
  </si>
  <si>
    <t>предоставление субсидий в целях возмещения и (или) финансового обеспечения  затрат в связи с приобретением кормов для содержания сельскохозяйственных животных</t>
  </si>
  <si>
    <t xml:space="preserve">предоставление субсидий в целях возмещения  затрат на коммунальные услуги </t>
  </si>
  <si>
    <t>Количество информационных материалов об исторических примерах дружбы и сотрудничества народов России, выдающихся деятелях разных национальностей, размещенных в социальных сетях</t>
  </si>
  <si>
    <t>«Укрепление общественного здоровья жителей Белоярского района»</t>
  </si>
  <si>
    <t xml:space="preserve">Предоставление субсидий из бюджета Белоярского района  бюджетам поселений на осуществление мероприятий по приобретению жилья в целях переселения граждан из аварийного жилищного фонда (признанного таковым после 1 января 2017 года) </t>
  </si>
  <si>
    <t xml:space="preserve">Освобождение земельных участков,
планируемых для жилищного
строительства 
</t>
  </si>
  <si>
    <t>1.4.1.</t>
  </si>
  <si>
    <t>Предоставление субсидий из бюджета Белоярского района  бюджетам поселений на осуществление мероприятий по приобретению жилых помещений, планируемых для переселения граждан из аварийного жилого фонда (признанного таковым до 1 января 2017 года)</t>
  </si>
  <si>
    <t>Обеспечение устойчивого сокращения непригодного для проживания жилищного фонда</t>
  </si>
  <si>
    <t>4.3.1.</t>
  </si>
  <si>
    <t>4.3.2.</t>
  </si>
  <si>
    <t>гектар</t>
  </si>
  <si>
    <t xml:space="preserve">Фактические данные Комитета по образованию, Комитета по культуре, отдела по организации деятельности комиссии по делам несовершеннолетних и защите их прав за 2021 год - 106 мероприятий </t>
  </si>
  <si>
    <t xml:space="preserve">Фактические данные Комитета  по делам молодежи, физической  культуре и спорту администрации Белоярского района, Комитета по образованию, Комитета по культуре за 2021 год - 46 мероприятий </t>
  </si>
  <si>
    <t>Фактические данные Комитета по образованию, Комитета по культуре, отдела по организации деятельности комиссии по делам несовершеннолетних и защите их прав, АУ "БИЦ "Квадрат" за 2021 год - 1883 материала</t>
  </si>
  <si>
    <t>БУ ХМАО-Югры «Белоярская районная больница»</t>
  </si>
  <si>
    <t>Информация предоставлена АУ "Белоярский информационный центр"</t>
  </si>
  <si>
    <t>Информация Комитета по образованию администрации Белоярского района, Комитета по культуре администрации Белоярского района; Комитета по делам молодежи, физической культуре и спорту администрации Белоярского района</t>
  </si>
  <si>
    <t>18</t>
  </si>
  <si>
    <t>за 2022 год</t>
  </si>
  <si>
    <t>Объемы бюджетных ассигнований на реализацию муниципальных программ в соответствии со сводной бюджетной росписью на 2022 год, тыс. рублей</t>
  </si>
  <si>
    <t>Фактические объемы бюджетных ассигнований на реализацию муниципальной программы за 2022 год, тыс. рублей</t>
  </si>
  <si>
    <t xml:space="preserve">«Развитие малого и среднего предпринимательства и туризма» </t>
  </si>
  <si>
    <t>Предоставление субсидий юридическим лицам (за исключением государственных (муниципальных) учреждений), индивидуальным предпринимателям, а также физическим лицам на финансовое обеспечение затрат в связи с деятельностью гостиниц в целях создания условий для развития приоритетных направлений туризма на территории Белоярского района</t>
  </si>
  <si>
    <t>«Развитие образования»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</si>
  <si>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"Строительство (реконструкция), капитальный ремонт и ремонт автомобильных дорог общего пользования местного значения"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</si>
  <si>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предоставления транспортных услуг, организации транспортного обслуживания населения Белоярского района", в том числе: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</si>
  <si>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обеспечения безопасности дорожного движения"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</si>
  <si>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"Организация отдыха детей в каникулярное время на базе образовательных учреждений"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</si>
  <si>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"Содействие развитию негосударственного сектора в сфере образования"</t>
    </r>
  </si>
  <si>
    <r>
      <rPr>
        <u/>
        <sz val="12"/>
        <rFont val="Times New Roman"/>
        <family val="1"/>
        <charset val="204"/>
      </rPr>
      <t xml:space="preserve"> Основное мероприятие </t>
    </r>
    <r>
      <rPr>
        <sz val="12"/>
        <rFont val="Times New Roman"/>
        <family val="1"/>
        <charset val="204"/>
      </rPr>
      <t>"Региональный проект "Успех каждого ребенка"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</si>
  <si>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"Развитие муниципальной системы оценки качества образования"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</si>
  <si>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функций управления в сфере образования"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</si>
  <si>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комплексной безопасности образовательных учреждений и комфортных условий образовательного процесса"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</si>
  <si>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материально-технической базы сферы образования"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</si>
  <si>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благоприятных условий для жизнедеятельности"</t>
    </r>
  </si>
  <si>
    <t>месяцев</t>
  </si>
  <si>
    <t xml:space="preserve">«Управление муниципальными финансами в Белоярском районе» 
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</si>
  <si>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функций управления муниципальными финансами"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</si>
  <si>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"Управление резервными средствами бюджета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</si>
  <si>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"Обслуживание муниципального долга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</si>
  <si>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"Планирование ассигнований на погашение долговых обязательств Белоярского района **"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</si>
  <si>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"Выравнивание бюджетной обеспеченности поселений в границах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</si>
  <si>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сбалансированности бюджетов поселений в границах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</si>
  <si>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"Финансовое обеспечение осуществления органами местного самоуправления поселений в границах Белоярского района полномочий, переданных органами местного самоуправления Белоярского района на основании соглашений"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</si>
  <si>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"Предоставление иных межбюджетных трансфертов в иных случаях, предусмотренных законами Ханты-Мансийского автономного округа – Югры и муниципальными правовыми актами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</si>
  <si>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"Предоставление субвенций на осуществление отдельных государственных полномочий"</t>
    </r>
  </si>
  <si>
    <t xml:space="preserve">«Управление муниципальными финансами в Белоярском районе» </t>
  </si>
  <si>
    <t>«Цифровое развитие»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</si>
  <si>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информационной открытости органов местного самоуправления  Белоярского района"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</si>
  <si>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функционирования инфраструктуры межведомственного электронного  взаимодействия"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</si>
  <si>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"Принятие мер по обеспечению защиты информационных систем"</t>
    </r>
  </si>
  <si>
    <t>«Формирование современной городской среды»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</si>
  <si>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"Благоустройство дворовых территорий поселений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</si>
  <si>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"Благоустройство общественных территорий городского и сельских поселений 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</si>
  <si>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 проект "Формирование комфортной городской среды"</t>
    </r>
  </si>
  <si>
    <t>1**</t>
  </si>
  <si>
    <t>«Развитие социальной политики»</t>
  </si>
  <si>
    <t>«Развитие агропромышленного комплекса»</t>
  </si>
  <si>
    <t>«Развитие физической культуры, спорта и молодежной политики»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</si>
  <si>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"Государственная поддержка  животноводства"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</si>
  <si>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"Государственная поддержка растениеводства 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</si>
  <si>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 "Государственная поддержка развития рыбохозяйственного комплекса"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</si>
  <si>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системы заготовки и переработки дикоросов"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</si>
  <si>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стабильной благополучной эпизоотической обстановки в Белоярском районе и защита населения от болезней, общих для человека и животных"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</si>
  <si>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"Финансовая поддержка сельскохозяйственных товаропроизводителей"
в том числе:</t>
    </r>
  </si>
  <si>
    <t>Обустройство приюта для животных в г.Белоярский</t>
  </si>
  <si>
    <t>5.2.</t>
  </si>
  <si>
    <t xml:space="preserve">предоставление субсидий в целях возмещения и (или) финансового обеспечения затрат в связи с участием сельскохозяйственных предприятий, крестьянских (фермерских) хозяйств в конкурсах профессионального мастерства </t>
  </si>
  <si>
    <t>6.4.</t>
  </si>
  <si>
    <t>«Охрана окружающей среды»</t>
  </si>
  <si>
    <t>«Социально-экономическое развитие коренных малочисленных народов Севера»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</si>
  <si>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«Государственная поддержка юридических и физических лиц из числа коренных малочисленных народов, ведущих традиционный образ жизни и осуществляющих традиционную хозяйственную деятельность»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</si>
  <si>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 Содействие в проведении мероприятий, направленных на сохранение культурного наследия коренных малочисленных народов»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</si>
  <si>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жителей Белоярского района, проживающих в местах традиционного проживания и традиционной хозяйственной деятельности коренных малочисленных народов Севера, продовольственными и непродовольственными товарами 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</si>
  <si>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обеспечения сельских поселений Белоярского района услугами торговли"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</si>
  <si>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«Развитие системы обращения с твердыми коммунальными отходами в Белоярском районе»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</si>
  <si>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«Ликвидация объектов накопленного экологического вреда окружающей среде»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</si>
  <si>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«Реализации мероприятий межпоселенческого характера по охране окружающей среды»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</si>
  <si>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«Развитие системы экологического образования, воспитание и формирование экологической культуры» </t>
    </r>
  </si>
  <si>
    <t xml:space="preserve">«Профилактика терроризма и  правонарушений в сфере общественного порядка» </t>
  </si>
  <si>
    <t>отдел по организации профилактики правонарушений</t>
  </si>
  <si>
    <t>ОМВД по Белоярскому району, отдел по организации профилактики правонарушений</t>
  </si>
  <si>
    <t>Ведомственные статистические данные БУ  «Белоярская района больница»</t>
  </si>
  <si>
    <t>Результаты мониторинга развития наркоситуации в ХМАО-Югре</t>
  </si>
  <si>
    <t xml:space="preserve">отдел по учету и контролю за расходованием финансовых средств  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</si>
  <si>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«Совершенствование системы профилактики терроризма и правонарушений в сфере общественного порядка 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</si>
  <si>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«Осуществление отдельных  государственных полномочий»</t>
    </r>
  </si>
  <si>
    <t>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объектах»</t>
  </si>
  <si>
    <r>
      <t xml:space="preserve">Основное мероприятие </t>
    </r>
    <r>
      <rPr>
        <sz val="12"/>
        <rFont val="Times New Roman"/>
        <family val="1"/>
        <charset val="204"/>
      </rPr>
      <t>«Мероприятия по обеспечению первичных мер пожарной безопасности в городском поселении Белоярский»</t>
    </r>
  </si>
  <si>
    <r>
      <t>Основное мероприятие</t>
    </r>
    <r>
      <rPr>
        <sz val="12"/>
        <rFont val="Times New Roman"/>
        <family val="1"/>
        <charset val="204"/>
      </rPr>
      <t xml:space="preserve"> «Пополнение и обеспечение сохранности созданных резервов (запасов) материальных ресурсов для ликвидации последствий чрезвычайных ситуаций и в целях гражданской обороны»</t>
    </r>
  </si>
  <si>
    <r>
      <t xml:space="preserve">Основное мероприятие </t>
    </r>
    <r>
      <rPr>
        <sz val="12"/>
        <rFont val="Times New Roman"/>
        <family val="1"/>
        <charset val="204"/>
      </rPr>
      <t>«Мероприятия по гражданской обороне и защите населения Белоярского района от чрезвычайных ситуаций природного и техногенного характера»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</si>
  <si>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«Организация осуществления мероприятий по проведению дезинсекции и дератизации»</t>
    </r>
  </si>
  <si>
    <r>
      <t>Основное мероприятие</t>
    </r>
    <r>
      <rPr>
        <sz val="12"/>
        <rFont val="Times New Roman"/>
        <family val="1"/>
        <charset val="204"/>
      </rPr>
      <t xml:space="preserve"> «Обеспечение безопасности людей на водных объекта»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</si>
  <si>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«Создание условий для функционирования единой государственной системы предупреждения и ликвидации чрезвычайных ситуаций»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</si>
  <si>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«Построение и развитие аппаратно-программного комплекса «Безопасный город»</t>
    </r>
  </si>
  <si>
    <t>«Повышение эффективности деятельности органов местного самоуправления Белоярского района»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</si>
  <si>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«Создание условий для развития и совершенствования муниципальной службы»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</si>
  <si>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взаимодействия с политическими партиями, избирательными комиссиями, законодательными (представительными) органами государственной власти и местного самоуправления в сфере  регионального развития и содействия развитию местного самоуправления в Белоярском районе, прогноза  общественно-политической ситуации»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</si>
  <si>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выполнения полномочий  органов местного самоуправления»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</si>
  <si>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"Осуществление отдельных государственных полномочий"</t>
    </r>
  </si>
  <si>
    <t>Уровень обеспечения выполнения полномочий и  функций органов местного самоуправления Белоярского района</t>
  </si>
  <si>
    <t>Уровень обеспечения выполнения переданных отдельных государственных полномочий   в сфере государственной регистрации актов гражданского состояния</t>
  </si>
  <si>
    <t>Уровень обеспечения выполнения переданных отдельных государственных полномочий   в сфере архивного дела</t>
  </si>
  <si>
    <t>Уровень обеспечения выполнения переданных отдельных государственных полномочий   по составлению (изменению) списков кандидатов в присяжные заседатели</t>
  </si>
  <si>
    <t>Уровень обеспечения выполнения переданных отдельных государственных полномочий по ведению учета категорий граждан, определенных федеральным законодательством</t>
  </si>
  <si>
    <t>Доля муниципальных служащих, прошедших курсы повышения квалификации по программам дополнительного профессионального образования, от потребности</t>
  </si>
  <si>
    <t>Доля муниципальных служащих, прошедших диспансеризацию, от потребности</t>
  </si>
  <si>
    <t>Количество форм непосредственного осуществления населением местного самоуправления и участия населения в осуществлении   местного самоуправления и случаев их применения в Белоярском районе</t>
  </si>
  <si>
    <t>Доверие главе Белоярского района</t>
  </si>
  <si>
    <t>≥ 55</t>
  </si>
  <si>
    <t>Количество участников мероприятия, направленного на повышение престижа и открытости муниципальной службы</t>
  </si>
  <si>
    <t>Количество выездных спортивных мероприятий с участием муниципальных служащих</t>
  </si>
  <si>
    <t>«Обеспечение доступным и комфортным жильем жителей Белоярского района»</t>
  </si>
  <si>
    <t xml:space="preserve"> «Обеспечение доступным и комфортным жильем жителей Белоярского района»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</si>
  <si>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«Строительство и приобретение жилья»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</si>
  <si>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 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</si>
  <si>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"Предоставление субсидий некоммерческим организациям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</si>
  <si>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"Освобождение земельных участков, планируемых для жилищного строительства и комплекс мероприятий по формированию земельных участков для индивидуального жилищного строительства"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</si>
  <si>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градостроительной деятельности на территории Белоярского района»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</si>
  <si>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жильем молодых семей государственной программы Российской Федерации «Обеспечение доступным и комфортным жильем и коммунальными услугами граждан Российской Федерации»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</si>
  <si>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"Выкуп жилых помещений в аварийном жилищном фонде"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</si>
  <si>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"Снос аварийного жилищного фонда"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</si>
  <si>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"Региональный проект «Обеспечение устойчивого сокращения непригодного для проживания жилищного фонда»"</t>
    </r>
  </si>
  <si>
    <t>«Развитие жилищно-коммунального комплекса и повышение энергетической эффективности»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</si>
  <si>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</si>
  <si>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</si>
  <si>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«Компенсация транспортных расходов, предусмотренная в соответствии с государственной поддержкой досрочного завоза продукции (товаров)»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</si>
  <si>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"Региональный проект "Чистая вода"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</si>
  <si>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«Реконструкция, расширение, модернизация, строительство и капитальный ремонт объектов коммунального комплекса»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</si>
  <si>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мероприятий по энергосбережению и повышению энергетической эффективности»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</si>
  <si>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«Содействие проведению капитального ремонта многоквартирных домов»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</si>
  <si>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«Организация благоустройства и озеленения территории городского поселения Белоярский»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</si>
  <si>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«Техническая эксплуатация, содержание, ремонт и организация энергоснабжения сети уличного освещения на территории городского поселения Белоярский»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</si>
  <si>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«Содержание и благоустройство межпоселенческих мест захоронений на территории Белоярского района»</t>
    </r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</si>
  <si>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 (вознаграждение приемным родителям)</t>
  </si>
  <si>
    <t>Обеспечение дополнительных гарантий прав на имущество и жилые помещения для детей-сирот и детей, оставшихся без попечения родителей, лиц из числа детей-сирот и детей, оставшихся без попечения родителей (приобретение помещений)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</si>
  <si>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 (ремонт жилых помещений)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</si>
  <si>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 "Реализация мероприятий социальной политики на территории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</si>
  <si>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"Финансовая поддержка социально ориентированных некоммерческих организаций на реализацию социально значимых проектов "  </t>
    </r>
  </si>
  <si>
    <t>Результаты проведенного Всероссийским центром исследования общественного мнения (ВЦИОМ) в 2022 году социологического исследования состояния межнациональных и межконфессиональных отношений в ХМАО-Югре</t>
  </si>
  <si>
    <t xml:space="preserve">«Укрепление межнационального и межконфессионального согласия, профилактика экстремизма» </t>
  </si>
  <si>
    <t>Решение экспертного совета Конкурса на предоставление грантов в форме субсидий  от 22.12.2022г.</t>
  </si>
  <si>
    <t xml:space="preserve">Фактические данные образовательных учреждений за 2022 год </t>
  </si>
  <si>
    <t>Итоговый протокол конкурса программ и проектов по гражданско-патриотическому и духовно-нравственному воспитанию детей и молодежи  в 2022  году в Белоярском районе   от 23.03.2022г.</t>
  </si>
  <si>
    <t>Комитет по образованию администрации Белоярского района, отдел по организации профилактики правонурушений администрации Белоярского района</t>
  </si>
  <si>
    <t>Доля граждан, принявших участие в массовых спортивных мероприятиях, от общей численности населения</t>
  </si>
  <si>
    <t>Доля граждан, систематически занимающихся  физической культурой и спортом, от общей численности населения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</si>
  <si>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</si>
  <si>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Количество команд дошкольных образовательных учреждений, принявших участие в муниципальных спортивных соревнованиях</t>
  </si>
  <si>
    <t>Количество профилактических мероприятий по повышению уровня знаний о здоровом образе жизни у граждан и мотивации к отказу от вредных привычек</t>
  </si>
  <si>
    <t>Количество мероприятий и акций, направленных на формирование негативного общественного мнения среди молодежи к потреблению алкоголя, табачной или никотинсодержащей продукции, немедицинскому потреблению наркотиков</t>
  </si>
  <si>
    <t>Количество информационных материалов, направленных на пропаганду здорового образа жизни и освещающих мероприятия, направленных на  ведение здорового образа жизни и негативное отношение к потреблению алкоголя, табачной или никотинсодержащей продукции и немедицинскому потреблению наркотиков</t>
  </si>
  <si>
    <t>Количество профилактических мероприятий в период противогриппозной иммунизации перед эпидемическим сезоном</t>
  </si>
  <si>
    <t>Количество информационных материалов по вопросам профилактики сердечно-сосудистых заболеваний</t>
  </si>
  <si>
    <t>Количество лекций и бесед по сохранению репродуктивного здоровья несовершеннолетних в общеобразовательных учреждениях</t>
  </si>
  <si>
    <t>Доля учащихся образовательных учреждений,  принявших участие в мероприятиях, направленных на профилактику травматизма, от общей численности учащихся образовательных учреждений</t>
  </si>
  <si>
    <t>Количество семинаров и совещаний по вопросам профилактики производственного травматизма с работодателями, руководителями и специалистами служб охраны труда организаций, расположенных на территории Белоярского района</t>
  </si>
  <si>
    <t>Количество участников команд трудовых коллективов Белоярского района, принявших участие в Спартакиаде среди трудовых коллективов Белоярского района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</si>
  <si>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"Организация и проведение массовых спортивных мероприятий для вовлечения граждан в занятия физической культурой и спортом "</t>
    </r>
  </si>
  <si>
    <t>Содействие национально-культурному развитию народов России, проживающих на территории Белоярского района (Организация и проведение детского фестиваля «Праздник национального костюма»)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</si>
  <si>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«Укрепление межнационального и межконфессионального согласия»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</si>
  <si>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«Участие в профилактике экстремизма, а также в минимизации и (или) ликвидации последствий проявлений экстремизма на территории Белоярского района»</t>
    </r>
  </si>
  <si>
    <t>Объем предоставленной имущественной поддержки в виде предоставления недвижимого имущества в аренду на льготных условиях или безвозмездное пользование  социально ориентированным некоммерческим организациям, оказывающим населению услуги в социальной сфере, единиц &lt;1&gt;</t>
  </si>
  <si>
    <t>«Управление муниципальным имуществом Белоярского района»</t>
  </si>
  <si>
    <t xml:space="preserve">«Управление муниципальным имуществом Белоярского района»
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</si>
  <si>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«Совершенствование системы управления муниципальным имуществом»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</si>
  <si>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«Управление и распоряжение земельными участками, находящимися в муниципальной собственности»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</si>
  <si>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функций управления муниципальным имуществом»</t>
    </r>
  </si>
  <si>
    <t>Разработка эскизного дизайн проекта помещений Детской библиотеки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</si>
  <si>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"Развитие библиотечного дела" </t>
    </r>
  </si>
  <si>
    <t>Приобретение интеактивного стола</t>
  </si>
  <si>
    <t>Командировочные расходы для участия в праздничных мероприятиях, посвященных 1048-летию со Дня основания г.Витебска</t>
  </si>
  <si>
    <t>1.2.2.1.</t>
  </si>
  <si>
    <t>1.2.2.2.</t>
  </si>
  <si>
    <t>1.2.2.3.</t>
  </si>
  <si>
    <t>1.2.2.4.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</si>
  <si>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выставочного дела"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</si>
  <si>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системы дополнительного образования в области культуры"</t>
    </r>
  </si>
  <si>
    <t>Дизайн проект школы креативных индустрий</t>
  </si>
  <si>
    <t>2.1.2.5.</t>
  </si>
  <si>
    <t>Пошив сценических костюмов для участников хора "Доминанта"</t>
  </si>
  <si>
    <t>Зональная выставка-конкурс «Славянские узоры»</t>
  </si>
  <si>
    <t>2.1.2.6.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</si>
  <si>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"Развитие культурного разнообразия"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</si>
  <si>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u val="singleAccounting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"Региональный проект  "Культурная среда"</t>
    </r>
  </si>
  <si>
    <t>Организация и проведение концертной программы в рамках празднования "Дня России"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</si>
  <si>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"Поддержка средств массовой информации"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</si>
  <si>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исполнения мероприятий муниципальной программы"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</si>
  <si>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"Укрепление материально-технической базы учреждений культуры"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</si>
  <si>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"Создание благоприятных условий  для жизнедеятельности" </t>
    </r>
  </si>
  <si>
    <t xml:space="preserve">«Развитие культуры» </t>
  </si>
  <si>
    <t xml:space="preserve">Обеспечение деятельности муниципального автономного учреждения физической культуры и спорта Белоярского района «Дворец спорта»  </t>
  </si>
  <si>
    <t>Участие спортивных сборных команд Белоярского района в спортивно-массовых мероприятиях</t>
  </si>
  <si>
    <t>1.3.1.</t>
  </si>
  <si>
    <t>Поддержка физкультурно-спортивных оргнизаций, осуществляющих подготовку спортивного резерва</t>
  </si>
  <si>
    <t>1.3.2.</t>
  </si>
  <si>
    <t>Развитие сети спортивных объектов шаговой доступности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</si>
  <si>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реализации мероприятий по работе с детьми и молодежью»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</si>
  <si>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«Содействие занятости молодежи»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</si>
  <si>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«Создание условий для удовлетворения потребности населения Белоярского района в оказании услуг в сфере физической культуры и спорта»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</si>
  <si>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"Дополнительное образование детей в сфере физической культуры и спорта"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</si>
  <si>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"Укрепление материально-технической базы учреждений физической культуры и спорта"</t>
    </r>
  </si>
  <si>
    <t>Организация отдыха и оздоровления детей в возрасте от 6 до 17 лет (включительно), проживающих на территории Белоярского района, в лагере с дневным пребыванием детей на базе учреждений ФКиС Белоярского района</t>
  </si>
  <si>
    <t>Организация отдыха и оздоровления детей в возрасте от 6 до 17 лет (включительно), проживающих на территории Белоярского района, в лагере с дневным пребыванием детей на базе учреждений молодежной политики  Белоярского района</t>
  </si>
  <si>
    <t>Организация работы временных спортивных площадок и обеспечение проведения комплексных спортивно-массовых мероприятий</t>
  </si>
  <si>
    <t xml:space="preserve">Обеспечение деятельности муниципального автономного учреждения физической культуры и спорта Белоярского района  «База спорта и отдыха «Северянка»  </t>
  </si>
  <si>
    <t xml:space="preserve">3.2. </t>
  </si>
  <si>
    <t>Оплата стоимости проезда к местам сбора организованных групп и обратно детям, проявившим способности в сфере физической культуры и спорта, молодежной политики</t>
  </si>
  <si>
    <t>3.2.2.</t>
  </si>
  <si>
    <t>Оплата услуг лиц, сопровождающих детей к местам сбора организованных групп и обратно детям, проявившим способности в сфере физической культуры и спорта, молодежной политики</t>
  </si>
  <si>
    <t>3.2.3.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</si>
  <si>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"Организация отдыха и оздоровления детей в оздоровительных учреждениях различных типов"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</si>
  <si>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организации отдыха и оздоровления детей"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</si>
  <si>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«Обеспечение функций управления в сфере физической культуры, спорта и молодежной политики »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</si>
  <si>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«Создание благоприятных условий  для жизнедеятельности»</t>
    </r>
  </si>
  <si>
    <t>Количество субъектов малого и среднего предпринимательства и самозанятых граждан</t>
  </si>
  <si>
    <t>из них количество самозанятых граждан</t>
  </si>
  <si>
    <t>Число субъектов малого и среднего предпринимательства в расчете на 10 тыс. человек населения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</si>
  <si>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</si>
  <si>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Количество мероприятий, организованных для субъектов малого и среднего предпринимательства и лиц, желающих начать предпринимательскую деятельность</t>
  </si>
  <si>
    <t>Количество начинающих предпринимателей, получивших финансовую поддержку</t>
  </si>
  <si>
    <t>Количество физических лиц в возрасте до 35 лет (включительно), вовлеченных в реализацию мероприятий</t>
  </si>
  <si>
    <t>Численность туристов, размещенных в коллективных средствах размещения</t>
  </si>
  <si>
    <t>Количество оказанной консультационной помощи гражданам по защите прав потребителей</t>
  </si>
  <si>
    <t>Количество торговых мест в труднодоступных и отдаленных населенных пунктах Белоярского района, обеспечивающих жителей продовольственными товарами</t>
  </si>
  <si>
    <t>Количество субъектов малого и среднего предпринимательства – получателей финансовой поддержки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</si>
  <si>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</si>
  <si>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Количество новых рабочих мест, созданных субъектами малого и среднего предпринимательства – получателями финансовой поддержки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</si>
  <si>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"Региональный проект «Создание условий для легкого старта и комфортного ведения бизнеса» "
</t>
    </r>
  </si>
  <si>
    <r>
      <rPr>
        <u/>
        <sz val="12"/>
        <rFont val="Times New Roman"/>
        <family val="1"/>
        <charset val="204"/>
      </rPr>
      <t xml:space="preserve"> Основное мероприятие </t>
    </r>
    <r>
      <rPr>
        <sz val="12"/>
        <rFont val="Times New Roman"/>
        <family val="1"/>
        <charset val="204"/>
      </rPr>
      <t>"Региональный проект "Патриотическое воспитание граждан Российской Федерации"</t>
    </r>
  </si>
  <si>
    <t>Количество граждан, охваченных мероприятиями, направленными на повышение качества жизни населения Белоярского района</t>
  </si>
  <si>
    <t>Количество жилых помещений, предоставленных детям-сиротам и детям, оставшимся без попечения родителей, с учетом использования  средств бюджета Ханты-Мансийского автономного округа – Югры в форме субвенций</t>
  </si>
  <si>
    <t>Количество социально ориентированных некоммерческих организаций, получивших финансовую поддержку</t>
  </si>
  <si>
    <t>Количество граждан, охваченных социально значимыми мероприятиями, проводимыми социально ориентированными некоммерческими организациями</t>
  </si>
  <si>
    <t>Уровень обеспечения выполнения переданных отдельных государственных полномочий в сфере опеки и попечительства</t>
  </si>
  <si>
    <t>Количество оказанных услуг психолого-педагогической, методической и консультативной помощи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</t>
  </si>
  <si>
    <t>Уровень обеспечения отдельных государственных полномочий по осуществлению контроля за использованием и распоряжением жилыми помещениями отдельных категорий граждан</t>
  </si>
  <si>
    <t>Уровень обеспечения выполнения переданных отдельных государственных полномочий   по образованию и организации деятельности комиссии по делам несовершеннолетних и защите их прав</t>
  </si>
  <si>
    <t>Уровень обеспечения выполнения переданных отдельных государственных полномочий   в сфере  трудовых отношений и государственного управления охраной труда</t>
  </si>
  <si>
    <t>Количество социально ориентированных некоммерческих организаций, получивших информационную, консультационную поддержку</t>
  </si>
  <si>
    <t>Охват населения культурно-досуговыми мероприятиями, выставками, организованными немуниципальными организациями, оказывающими услуги в сфере культуры</t>
  </si>
  <si>
    <t>Количество культурно-досуговых мероприятий, выставок, организованных частично или полностью немуниципальными организациями, оказывающими услуги в сфере культуры</t>
  </si>
  <si>
    <t xml:space="preserve">Доля средств бюджета Белоярского района, выделяемых немуниципальным  организациям, в том числе социально ориентированным некоммерческим организациям, на предоставление услуг (работ), в общем объеме средств бюджета Белоярского района, выделяемых на предоставление услуг в сфере культуры </t>
  </si>
  <si>
    <t>Количество полос газет «Белоярские вести», «Белоярские вести. Официальный выпуск»</t>
  </si>
  <si>
    <t>Количество телепередач</t>
  </si>
  <si>
    <t>Количество организаций культуры, получивших современное оборудование (нарастающим итогом)</t>
  </si>
  <si>
    <t>Обеспечение деятельности  учреждений (МАУК Белоярского района "Белоярская централизованная библиотечная система")</t>
  </si>
  <si>
    <t xml:space="preserve">Обеспечение деятельности учреждений (ММАУК Белоярского района "Этнокультурный центр") </t>
  </si>
  <si>
    <t>Подпрограмма 2 «Реализация творческого потенциала жителей Белоярского района»</t>
  </si>
  <si>
    <t xml:space="preserve">Организация и исполнение материально-технического обеспечения учреждений (МКУ Белоярского района "Служба материально - технического обеспечения") </t>
  </si>
  <si>
    <t>Объём производства скота и птицы на убой (в живом весе)</t>
  </si>
  <si>
    <t>Объём производства молока</t>
  </si>
  <si>
    <t>Объём добычи (вылова) и переработки рыбы</t>
  </si>
  <si>
    <t>Численность поголовья северных оленей</t>
  </si>
  <si>
    <t>Объём производства растениеводческой продукции</t>
  </si>
  <si>
    <t>Объём заготовки и переработки дикоросов</t>
  </si>
  <si>
    <t>Количество реализованных мероприятий при осуществлении деятельности по обращению с животными без владельцев</t>
  </si>
  <si>
    <t>Количество  сельскохозяйственных предприятий, крестьянских (фермерских) хозяйств, принявших участие в конкурсах профессионального мастерства</t>
  </si>
  <si>
    <t>Доля прибыльных сельскохозяйственных предприятий в общем их числе на территории Белоярского района</t>
  </si>
  <si>
    <t>Количество получателей мер поддержки в рамках государственной программы Ханты-Мансийского автономного округа – Югры «Устойчивое развитие коренных малочисленных народов Севера», (нарастающим итогом)</t>
  </si>
  <si>
    <t>Количество мероприятий, направленных на сохранение культурного наследия коренных малочисленных народов Севера</t>
  </si>
  <si>
    <t>Количество торговых мест в труднодоступных и отдаленных населенных пунктах Белоярского района (д.Нумто, д.Юильск), обеспечивающих жителей продовольственными и непродовольственными товарами</t>
  </si>
  <si>
    <t>Объем жилищного строительства</t>
  </si>
  <si>
    <t>Общая площадь жилых помещений, приходящаяся в среднем на одного жителя</t>
  </si>
  <si>
    <t>Доля населения, получившего жилые помещения и улучшившего жилищные условия, в общей численности населения, состоящего на учете в качестве нуждающегося в жилых помещениях</t>
  </si>
  <si>
    <t>Исполнение расходных обязательств по предоставлению субсидий  из бюджета  Белоярского района бюджетам поселений в целях софинансирования расходных обязательств, возникающих при реализации полномочий в области градостроительной деятельности, строительства и жилищных отношений</t>
  </si>
  <si>
    <t>Доля муниципальных услуг в электронном виде в общем количестве предоставленных услуг по выдаче разрешения на строительство</t>
  </si>
  <si>
    <t>Доля утвержденных документов территориального планирования и градостроительного зонирования, соответствующих установленным требованиям</t>
  </si>
  <si>
    <t>Количество молодых семей, улучшивших жилищные условия в соответствии с муниципальной программой</t>
  </si>
  <si>
    <t>Количество квадратных метров расселенного непригодного для проживания жилищного фонда</t>
  </si>
  <si>
    <t>Количество граждан, расселенных из непригодного для проживания жилищного фонда</t>
  </si>
  <si>
    <t>Исполнение расходных обязательств по предоставлению субсидий  из бюджета  Белоярского района бюджетам поселений в целях софинансирования расходных обязательств, возникающих при выполнении полномочий по приобретению жилых помещений, планируемых для переселения граждан из аварийного жилого фонда</t>
  </si>
  <si>
    <t>Площадь земельных участков, вовлеченных в жилищное строительство</t>
  </si>
  <si>
    <t xml:space="preserve">Удельный вес проб воды, отбор которых произведен из водопроводной сети, не отвечающих гигиеническим нормативам по санитарно-химическим показателям </t>
  </si>
  <si>
    <t xml:space="preserve">Удельный вес проб воды, отбор которых произведен из водопроводной сети, не отвечающих гигиеническим нормативам  по микробиологическим показателям  </t>
  </si>
  <si>
    <t>Протяженность  ветхих инженерных сетей газораспределения, теплоснабжения, водоснабжения и водоотведения, прошедших капитальный ремонт (замену)</t>
  </si>
  <si>
    <t xml:space="preserve">Доля электроэнергии, реализуемой  в зоне децентрализованного электроснабжения </t>
  </si>
  <si>
    <t xml:space="preserve">Обеспечение компенсацией транспортных расходов, предусмотренной в соответствии с государственной поддержкой досрочного завоза продукции (товаров) от потребности </t>
  </si>
  <si>
    <t>Доля многоквартирных домов, отремонтированных в соответствии с региональной программой капитального ремонта общего имущества в многоквартирных домах</t>
  </si>
  <si>
    <t xml:space="preserve">Обеспечение текущего содержания объектов благоустройства на территории городского поселения Белоярский </t>
  </si>
  <si>
    <t xml:space="preserve">Обеспечение энергоснабжения сети уличного освещения </t>
  </si>
  <si>
    <t xml:space="preserve">Обеспечение оказания услуг по погребению согласно гарантированному перечню </t>
  </si>
  <si>
    <t>Доля населенных пунктов с централизованным электроснабжением</t>
  </si>
  <si>
    <t>Количество разработанных муниципальных программ в области энергосбережения и повышения энергетической эффективности</t>
  </si>
  <si>
    <t>Количество мероприятий по информационно-пропагандистскому сопровождению деятельности по противодействию терроризму</t>
  </si>
  <si>
    <t>Уровень преступности на улицах и в общественных местах  (число зарегистрированных преступлений на 100 тысяч человек населения)</t>
  </si>
  <si>
    <t>Уровень обеспечения функционирования видеокамер и оборудования городской системы видеонаблюдения</t>
  </si>
  <si>
    <t>Общая распространенность наркомании (на 100 тыс. человек населения)</t>
  </si>
  <si>
    <t>Вовлеченность населения в незаконный оборот наркотиков  (на 100 тыс. человек населения)</t>
  </si>
  <si>
    <t>Уровень обеспечения выполнения переданного отдельного государственного полномочия по созданию и обеспечению деятельности административных комиссий</t>
  </si>
  <si>
    <t>Количество зарегистрированных пожаров на объектах муниципальной собственности Белоярского района</t>
  </si>
  <si>
    <t>Обеспеченность резервами (запасами) материальных ресурсов для ликвидации последствий чрезвычайных ситуаций и в целях гражданской обороны, от установленных норм обеспечения</t>
  </si>
  <si>
    <t>Доля населения Белоярского района прошедшего обучение в области гражданской обороны и защиты от чрезвычайных ситуаций</t>
  </si>
  <si>
    <t>Количество населенных пунктов, в которых проводятся противоэпидемиологические мероприятия по снижению численности кровососущих комаров и барьерной дератизации</t>
  </si>
  <si>
    <t>Количество происшествий (в том числе гибели людей) в местах массового отдыха людей на водных объектах</t>
  </si>
  <si>
    <t>Оценочные показатели реагирования на возможные чрезвычайные ситуации в соответствии с Уставом муниципального казенного учреждения «Единая дежурно-диспетчерская служба Белоярского района»</t>
  </si>
  <si>
    <t>Доля принятых в эксплуатацию технических систем, входящих в состав городской системы видеонаблюдения на территории Белоярского района</t>
  </si>
  <si>
    <t>Удельный вес неиспользуемого недвижимого имущества в общем количестве недвижимого имущества муниципального образования</t>
  </si>
  <si>
    <t>Удельный вес расходов на предпродажную подготовку имущества в общем объеме средств полученных от реализации имущества, в том числе от приватизации муниципального имущества</t>
  </si>
  <si>
    <t>Доля, сданных в аренду субъектам малого и среднего предпринимательства и организациям, образующим инфраструктуру поддержки субъектам малого и среднего предпринимательства, объектов недвижимого имущества, включенных в перечни государственного имущества и перечни муниципального имущества, в общем количестве объектов недвижимого имущества, включенных в указанные перечни</t>
  </si>
  <si>
    <t>Средний размер предоставляемой льготы социально ориентированным некоммерческим организациям при предоставлении недвижимого имущества в аренду (в процентных пунктах от полной стоимости)</t>
  </si>
  <si>
    <t>Доля объектов недвижимого имущества, на которое зарегистрировано право собственности, в общем объеме объектов, подлежащих регистрации</t>
  </si>
  <si>
    <t>Уровень обеспечения выполнения функций и полномочий Комитета муниципальной собственности, от потребности</t>
  </si>
  <si>
    <t xml:space="preserve">Количество благоустроенных дворовых территорий </t>
  </si>
  <si>
    <t xml:space="preserve">Количество благоустроенных общественных территорий в городском поселении </t>
  </si>
  <si>
    <t>Доля граждан, положительно оценивающих состояние межнациональных отношений в Белоярском районе</t>
  </si>
  <si>
    <t>Количество участников мероприятий, направленных на укрепление общероссийского гражданского единства</t>
  </si>
  <si>
    <t>Численность участников мероприятий, направленных на этнокультурное развитие народов России, проживающих в Белоярском районе</t>
  </si>
  <si>
    <t>Количество мероприятий (проектов, программ), реализованных некоммерческими организациями по укреплению межнационального и межконфессионального согласия, поддержке и развитию языков и культуры народов Российской Федерации, проживающих на территории Белоярского района, обеспечению социальной и культурной адаптации мигрантов и профилактике экстремизма</t>
  </si>
  <si>
    <t>Количество участников мероприятий, направленных на поддержку русского языка как государственного языка Российской Федерации и средства межнационального общения и языков народов России, проживающих в Белоярском районе</t>
  </si>
  <si>
    <t>Количество молодых людей в возрасте от 14 до 30 лет, участвующих в проектах и программах по укреплению межнационального и межконфессионального согласия, поддержке и развитию языков и культуры народов Российской Федерации, проживающих на территории Белоярского района, обеспечению социальной и культурной адаптации мигрантов и профилактике экстремизма</t>
  </si>
  <si>
    <t>Количество муниципальных служащих и работников муниципальных учреждений, прошедших курсы повышения квалификации по вопросам укрепления межнационального и межконфессионального согласия, поддержки и развития языков и культуры народов Российской Федерации, проживающих на территории Белоярского района, обеспечения социальной и культурной адаптации мигрантов и профилактики экстремизма</t>
  </si>
  <si>
    <t>Начальник управления экономики, реформ и программ администрации Белоярского района        ___________________     Бурматова Л.М.</t>
  </si>
  <si>
    <t>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</t>
  </si>
  <si>
    <t>Доступность дошкольного образования для детей в возрасте от полутора до трех лет</t>
  </si>
  <si>
    <t>Количество оказанных услуг психолого-педагогической, методической и консультативной помощи родителям (законным представителям) детей</t>
  </si>
  <si>
    <t>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</t>
  </si>
  <si>
    <t>Среднее время ожидания места для получения дошкольного образования детьми в возрасте от 1,5 до 3 лет</t>
  </si>
  <si>
    <t>Численность обучающихся в возрасте 15 - 21 года по основным общеобразовательным программам</t>
  </si>
  <si>
    <t>Доля населения в возрасте 7 – 18 лет, охваченных образованием с учетом образовательных потребностей и запросов учащихся, в том числе имеющих ограниченные возможности здоровья       (в общей численности населения в возрасте 7 – 18 лет)</t>
  </si>
  <si>
    <t>В общеобразовательных учреждениях введены ставки советников директора по воспитанию и взаимодействию с детскими общественными объединениями и обеспечена их деятельность</t>
  </si>
  <si>
    <t>Отношение среднемесячной заработной платы педагогических работников общеобразовательных учреждений  к  среднемесячной    заработной   плате в Ханты-Мансийском автономном округе – Югре,</t>
  </si>
  <si>
    <t>Доля детей в возрасте от 5 до 18 лет, охваченных дополнительным образованием</t>
  </si>
  <si>
    <t>Охват детей деятельностью регионального центра выявления, поддержки и развития способностей и талантов у детей, молодежи, технопарков «Кванториум», «IT-куб»</t>
  </si>
  <si>
    <t>Доля обучающихся по программам основного и среднего общего образования, охваченных мероприятиями, направленным на раннюю профессиональную ориентацию, в том числе в рамках программы «Билет в будущее»</t>
  </si>
  <si>
    <t>Количество учреждений, выдающих сертификаты дополнительного образования в рамках системы персонифицированного финансирования дополнительного образования детей</t>
  </si>
  <si>
    <t>Доля детей, которые обеспечены сертификатами персонифицированного финансирования дополнительного образования</t>
  </si>
  <si>
    <t xml:space="preserve">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Ханты-Мансийском автономном округе – Югре, </t>
  </si>
  <si>
    <t>Доля детей в возрасте от 6 до 18 лет,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</t>
  </si>
  <si>
    <t>Доля средств бюджета Белоярского района, выделяемых немуниципальным  организациям (коммерческим, некоммерческим), в том числе социально ориентированным некоммерческим организациям (далее – НКО), на предоставление услуг (работ), в общем объеме средств бюджета Белоярского района, выделяемых на предоставление услуг в сфере образования</t>
  </si>
  <si>
    <t>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программ основного общего образования</t>
  </si>
  <si>
    <t>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</t>
  </si>
  <si>
    <t>Отношение среднего балла единого государственного экзамена (в расчете на 2 обязательных предмета) в 10% школ с лучшими результатами единого государственного экзамена к среднему баллу единого государственного экзамена (в расчете на 2 обязательных предмета) в 10% школ с худшими результатами единого государственного экзамена</t>
  </si>
  <si>
    <t>Доля педагогических работников, использующих сервисы федеральной информационно-сервисной платформы цифровой образовательной среды</t>
  </si>
  <si>
    <t>Доля педагогических работников общеобразовательных организаций, прошедших повышение квалификации, в том числе в центрах непрерывного развития профессионального мастерства</t>
  </si>
  <si>
    <t>Обеспечение выполнения полномочий и функций Комитета по образованию администрации Белоярского района</t>
  </si>
  <si>
    <t>Доля муниципальных образовательных учреждений, соответствующих современным требованиям обучения, в общем количестве муниципальных образовательных организаций</t>
  </si>
  <si>
    <t>Доля общеобразовательных учреждений, расположенных в сельской местности, в которых созданы материально-технические условия для занятий физической культурой и спортом, в общем количестве общеобразовательных учреждений, расположенных в сельской местности</t>
  </si>
  <si>
    <t>Количество мест в образовательных учреждениях, реализующих программу дошкольного образования</t>
  </si>
  <si>
    <t>Доля обучающихся в муниципальных общеобразовательных учреждениях, занимающихся в первую смену, в общей численности обучающихся в муниципальных общеобразовательных учреждениях</t>
  </si>
  <si>
    <t>Доля общеобразовательных учреждений, в которых создана универсальная безбарьерная среда для инклюзивного образования детей-инвалидов, в общем количестве общеобразовательных учреждений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</si>
</sst>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₽_-;\-* #,##0\ _₽_-;_-* &quot;-&quot;\ _₽_-;_-@_-"/>
    <numFmt numFmtId="164" formatCode="_-* #,##0.00_р_._-;\-* #,##0.00_р_._-;_-* &quot;-&quot;??_р_._-;_-@_-"/>
    <numFmt numFmtId="165" formatCode="_-* #,##0.0_р_._-;\-* #,##0.0_р_._-;_-* &quot;-&quot;?_р_._-;_-@_-"/>
    <numFmt numFmtId="166" formatCode="0.0"/>
    <numFmt numFmtId="167" formatCode="0.0%"/>
    <numFmt numFmtId="168" formatCode="_-* #,##0.0_р_._-;\-* #,##0.0_р_._-;_-* &quot;-&quot;_р_._-;_-@_-"/>
    <numFmt numFmtId="169" formatCode="0.000"/>
    <numFmt numFmtId="170" formatCode="#,##0.0"/>
    <numFmt numFmtId="171" formatCode="_-* #,##0.0\ _₽_-;\-* #,##0.0\ _₽_-;_-* &quot;-&quot;?\ _₽_-;_-@_-"/>
    <numFmt numFmtId="172" formatCode="#,##0.0_ ;\-#,##0.0\ "/>
    <numFmt numFmtId="173" formatCode="0.0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.5"/>
      <name val="Calibri"/>
      <family val="2"/>
      <charset val="204"/>
      <scheme val="minor"/>
    </font>
    <font>
      <b/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.5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u val="singleAccounting"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u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0" borderId="0">
      <alignment wrapText="1"/>
    </xf>
    <xf numFmtId="0" fontId="1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7" fillId="0" borderId="0"/>
  </cellStyleXfs>
  <cellXfs count="412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0" applyFont="1"/>
    <xf numFmtId="0" fontId="3" fillId="0" borderId="0" xfId="0" applyFont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/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167" fontId="3" fillId="0" borderId="1" xfId="3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8" fillId="4" borderId="0" xfId="0" applyFont="1" applyFill="1"/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/>
    </xf>
    <xf numFmtId="167" fontId="10" fillId="0" borderId="0" xfId="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20" fillId="6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65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horizontal="center" vertical="center"/>
    </xf>
    <xf numFmtId="0" fontId="22" fillId="0" borderId="0" xfId="0" applyFont="1" applyFill="1" applyAlignment="1">
      <alignment vertical="center"/>
    </xf>
    <xf numFmtId="167" fontId="22" fillId="0" borderId="0" xfId="0" applyNumberFormat="1" applyFont="1" applyAlignment="1">
      <alignment vertical="center"/>
    </xf>
    <xf numFmtId="167" fontId="8" fillId="0" borderId="0" xfId="0" applyNumberFormat="1" applyFont="1"/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167" fontId="4" fillId="0" borderId="0" xfId="0" applyNumberFormat="1" applyFont="1" applyFill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167" fontId="11" fillId="0" borderId="0" xfId="0" applyNumberFormat="1" applyFont="1" applyFill="1" applyBorder="1" applyAlignment="1">
      <alignment horizontal="center" vertical="center"/>
    </xf>
    <xf numFmtId="167" fontId="11" fillId="0" borderId="0" xfId="0" applyNumberFormat="1" applyFont="1" applyFill="1" applyAlignment="1">
      <alignment horizontal="center" vertical="center"/>
    </xf>
    <xf numFmtId="167" fontId="14" fillId="0" borderId="0" xfId="0" applyNumberFormat="1" applyFont="1"/>
    <xf numFmtId="0" fontId="8" fillId="0" borderId="0" xfId="0" applyFont="1" applyFill="1"/>
    <xf numFmtId="0" fontId="28" fillId="0" borderId="0" xfId="0" applyFont="1" applyAlignment="1">
      <alignment horizontal="center" vertical="center"/>
    </xf>
    <xf numFmtId="167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/>
    </xf>
    <xf numFmtId="170" fontId="3" fillId="0" borderId="1" xfId="3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5" fontId="27" fillId="0" borderId="0" xfId="0" applyNumberFormat="1" applyFont="1" applyFill="1" applyAlignment="1">
      <alignment vertical="center"/>
    </xf>
    <xf numFmtId="170" fontId="26" fillId="0" borderId="0" xfId="0" applyNumberFormat="1" applyFont="1" applyFill="1" applyAlignment="1">
      <alignment vertical="center"/>
    </xf>
    <xf numFmtId="171" fontId="10" fillId="0" borderId="0" xfId="0" applyNumberFormat="1" applyFont="1" applyFill="1" applyAlignment="1">
      <alignment vertical="center"/>
    </xf>
    <xf numFmtId="165" fontId="10" fillId="0" borderId="0" xfId="0" applyNumberFormat="1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 indent="1"/>
    </xf>
    <xf numFmtId="165" fontId="30" fillId="0" borderId="0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right" vertical="center" wrapText="1"/>
    </xf>
    <xf numFmtId="165" fontId="21" fillId="0" borderId="0" xfId="0" applyNumberFormat="1" applyFont="1" applyBorder="1" applyAlignment="1">
      <alignment horizontal="center" vertical="center" wrapText="1"/>
    </xf>
    <xf numFmtId="0" fontId="14" fillId="0" borderId="0" xfId="0" applyFont="1" applyFill="1"/>
    <xf numFmtId="165" fontId="27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165" fontId="15" fillId="0" borderId="1" xfId="0" applyNumberFormat="1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65" fontId="15" fillId="0" borderId="4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4" fillId="7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vertical="center" wrapText="1"/>
    </xf>
    <xf numFmtId="166" fontId="3" fillId="0" borderId="1" xfId="3" applyNumberFormat="1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left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65" fontId="27" fillId="6" borderId="1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170" fontId="4" fillId="0" borderId="0" xfId="0" applyNumberFormat="1" applyFont="1" applyFill="1" applyAlignment="1">
      <alignment vertical="center" wrapText="1"/>
    </xf>
    <xf numFmtId="165" fontId="24" fillId="0" borderId="0" xfId="0" applyNumberFormat="1" applyFont="1" applyFill="1" applyAlignment="1">
      <alignment vertical="center"/>
    </xf>
    <xf numFmtId="171" fontId="4" fillId="0" borderId="0" xfId="0" applyNumberFormat="1" applyFont="1" applyFill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vertical="center"/>
    </xf>
    <xf numFmtId="0" fontId="15" fillId="0" borderId="1" xfId="0" applyFont="1" applyBorder="1" applyAlignment="1">
      <alignment horizontal="left" vertical="center" wrapText="1" indent="2"/>
    </xf>
    <xf numFmtId="0" fontId="4" fillId="7" borderId="4" xfId="0" applyFont="1" applyFill="1" applyBorder="1" applyAlignment="1">
      <alignment horizontal="center" vertical="center" wrapText="1"/>
    </xf>
    <xf numFmtId="165" fontId="4" fillId="7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1"/>
    </xf>
    <xf numFmtId="165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165" fontId="15" fillId="2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41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 indent="1"/>
    </xf>
    <xf numFmtId="165" fontId="15" fillId="0" borderId="0" xfId="0" applyNumberFormat="1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7" fontId="3" fillId="0" borderId="0" xfId="3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 shrinkToFit="1"/>
    </xf>
    <xf numFmtId="167" fontId="9" fillId="0" borderId="0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166" fontId="22" fillId="0" borderId="0" xfId="0" applyNumberFormat="1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Alignment="1">
      <alignment vertical="center"/>
    </xf>
    <xf numFmtId="170" fontId="30" fillId="0" borderId="0" xfId="0" applyNumberFormat="1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171" fontId="30" fillId="0" borderId="0" xfId="0" applyNumberFormat="1" applyFont="1" applyFill="1" applyAlignment="1">
      <alignment vertical="center"/>
    </xf>
    <xf numFmtId="172" fontId="4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167" fontId="32" fillId="5" borderId="1" xfId="0" applyNumberFormat="1" applyFont="1" applyFill="1" applyBorder="1" applyAlignment="1">
      <alignment horizontal="center" vertical="center"/>
    </xf>
    <xf numFmtId="0" fontId="33" fillId="0" borderId="0" xfId="0" applyFont="1"/>
    <xf numFmtId="0" fontId="34" fillId="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left" vertical="center" wrapText="1"/>
    </xf>
    <xf numFmtId="165" fontId="32" fillId="8" borderId="1" xfId="0" applyNumberFormat="1" applyFont="1" applyFill="1" applyBorder="1" applyAlignment="1">
      <alignment horizontal="center" vertical="center" wrapText="1"/>
    </xf>
    <xf numFmtId="165" fontId="32" fillId="0" borderId="0" xfId="0" applyNumberFormat="1" applyFont="1" applyFill="1" applyBorder="1" applyAlignment="1">
      <alignment horizontal="center" vertical="center" wrapText="1"/>
    </xf>
    <xf numFmtId="165" fontId="32" fillId="0" borderId="0" xfId="0" applyNumberFormat="1" applyFont="1" applyFill="1" applyAlignment="1">
      <alignment vertical="center"/>
    </xf>
    <xf numFmtId="170" fontId="32" fillId="0" borderId="0" xfId="0" applyNumberFormat="1" applyFont="1" applyFill="1" applyAlignment="1">
      <alignment vertical="center" wrapText="1"/>
    </xf>
    <xf numFmtId="0" fontId="32" fillId="0" borderId="0" xfId="0" applyFont="1" applyFill="1" applyAlignment="1">
      <alignment vertical="center"/>
    </xf>
    <xf numFmtId="171" fontId="32" fillId="0" borderId="0" xfId="0" applyNumberFormat="1" applyFont="1" applyFill="1" applyAlignment="1">
      <alignment vertical="center"/>
    </xf>
    <xf numFmtId="0" fontId="32" fillId="8" borderId="0" xfId="0" applyFont="1" applyFill="1" applyAlignment="1">
      <alignment vertical="center"/>
    </xf>
    <xf numFmtId="0" fontId="35" fillId="0" borderId="0" xfId="0" applyFont="1"/>
    <xf numFmtId="0" fontId="30" fillId="0" borderId="0" xfId="0" applyFont="1" applyFill="1" applyAlignment="1">
      <alignment vertical="center"/>
    </xf>
    <xf numFmtId="165" fontId="29" fillId="0" borderId="0" xfId="0" applyNumberFormat="1" applyFont="1" applyFill="1" applyAlignment="1">
      <alignment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0" fontId="30" fillId="7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6" fillId="6" borderId="0" xfId="0" applyFont="1" applyFill="1" applyAlignment="1">
      <alignment vertical="center"/>
    </xf>
    <xf numFmtId="172" fontId="30" fillId="0" borderId="0" xfId="0" applyNumberFormat="1" applyFont="1" applyFill="1" applyAlignment="1">
      <alignment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vertical="center"/>
    </xf>
    <xf numFmtId="0" fontId="27" fillId="6" borderId="0" xfId="0" applyFont="1" applyFill="1" applyAlignment="1">
      <alignment vertical="center"/>
    </xf>
    <xf numFmtId="0" fontId="15" fillId="7" borderId="1" xfId="0" applyNumberFormat="1" applyFont="1" applyFill="1" applyBorder="1" applyAlignment="1" applyProtection="1">
      <alignment vertical="center"/>
    </xf>
    <xf numFmtId="165" fontId="4" fillId="7" borderId="1" xfId="0" applyNumberFormat="1" applyFont="1" applyFill="1" applyBorder="1" applyAlignment="1" applyProtection="1">
      <alignment horizontal="center" vertical="center" wrapText="1"/>
    </xf>
    <xf numFmtId="0" fontId="15" fillId="7" borderId="0" xfId="0" applyFont="1" applyFill="1" applyAlignment="1">
      <alignment vertical="center"/>
    </xf>
    <xf numFmtId="0" fontId="15" fillId="0" borderId="1" xfId="0" applyFont="1" applyBorder="1" applyAlignment="1">
      <alignment vertical="top" wrapText="1"/>
    </xf>
    <xf numFmtId="165" fontId="15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  <xf numFmtId="14" fontId="15" fillId="0" borderId="2" xfId="0" applyNumberFormat="1" applyFont="1" applyBorder="1" applyAlignment="1">
      <alignment horizontal="center" vertical="center" wrapText="1"/>
    </xf>
    <xf numFmtId="0" fontId="15" fillId="7" borderId="1" xfId="0" applyNumberFormat="1" applyFont="1" applyFill="1" applyBorder="1" applyAlignment="1" applyProtection="1">
      <alignment vertical="top"/>
    </xf>
    <xf numFmtId="165" fontId="4" fillId="0" borderId="0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165" fontId="15" fillId="0" borderId="1" xfId="0" applyNumberFormat="1" applyFont="1" applyFill="1" applyBorder="1" applyAlignment="1" applyProtection="1">
      <alignment horizontal="center" vertical="center" wrapText="1"/>
    </xf>
    <xf numFmtId="165" fontId="15" fillId="0" borderId="1" xfId="0" applyNumberFormat="1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9" fontId="15" fillId="4" borderId="4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 indent="1"/>
    </xf>
    <xf numFmtId="165" fontId="15" fillId="4" borderId="4" xfId="0" applyNumberFormat="1" applyFont="1" applyFill="1" applyBorder="1" applyAlignment="1">
      <alignment horizontal="center" vertical="center" wrapText="1"/>
    </xf>
    <xf numFmtId="165" fontId="15" fillId="2" borderId="4" xfId="0" applyNumberFormat="1" applyFont="1" applyFill="1" applyBorder="1" applyAlignment="1">
      <alignment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 inden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Fill="1" applyAlignment="1">
      <alignment vertical="center"/>
    </xf>
    <xf numFmtId="170" fontId="15" fillId="0" borderId="0" xfId="0" applyNumberFormat="1" applyFont="1" applyFill="1" applyAlignment="1">
      <alignment vertical="center" wrapText="1"/>
    </xf>
    <xf numFmtId="165" fontId="23" fillId="0" borderId="0" xfId="0" applyNumberFormat="1" applyFont="1" applyFill="1" applyAlignment="1">
      <alignment vertical="center"/>
    </xf>
    <xf numFmtId="171" fontId="15" fillId="0" borderId="0" xfId="0" applyNumberFormat="1" applyFont="1" applyFill="1" applyAlignment="1">
      <alignment vertical="center"/>
    </xf>
    <xf numFmtId="0" fontId="27" fillId="6" borderId="4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left" vertical="center" wrapText="1"/>
    </xf>
    <xf numFmtId="165" fontId="27" fillId="6" borderId="4" xfId="0" applyNumberFormat="1" applyFont="1" applyFill="1" applyBorder="1" applyAlignment="1">
      <alignment horizontal="center" vertical="center" wrapText="1"/>
    </xf>
    <xf numFmtId="165" fontId="27" fillId="6" borderId="4" xfId="0" applyNumberFormat="1" applyFont="1" applyFill="1" applyBorder="1" applyAlignment="1">
      <alignment vertical="center" wrapText="1"/>
    </xf>
    <xf numFmtId="165" fontId="27" fillId="6" borderId="1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/>
    </xf>
    <xf numFmtId="165" fontId="15" fillId="0" borderId="0" xfId="0" applyNumberFormat="1" applyFont="1" applyFill="1" applyAlignment="1">
      <alignment vertical="center"/>
    </xf>
    <xf numFmtId="49" fontId="27" fillId="6" borderId="1" xfId="0" applyNumberFormat="1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left" vertical="center" wrapText="1" indent="1"/>
    </xf>
    <xf numFmtId="41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0" fontId="9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165" fontId="15" fillId="0" borderId="1" xfId="0" applyNumberFormat="1" applyFont="1" applyFill="1" applyBorder="1" applyAlignment="1">
      <alignment vertical="center"/>
    </xf>
    <xf numFmtId="165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 indent="1"/>
    </xf>
    <xf numFmtId="0" fontId="15" fillId="0" borderId="1" xfId="0" applyFont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left" vertical="top" wrapText="1" indent="1"/>
    </xf>
    <xf numFmtId="0" fontId="15" fillId="0" borderId="1" xfId="0" applyFont="1" applyBorder="1" applyAlignment="1">
      <alignment horizontal="left" vertical="top" wrapText="1"/>
    </xf>
    <xf numFmtId="165" fontId="15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171" fontId="16" fillId="0" borderId="1" xfId="0" applyNumberFormat="1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165" fontId="4" fillId="7" borderId="2" xfId="0" applyNumberFormat="1" applyFont="1" applyFill="1" applyBorder="1" applyAlignment="1">
      <alignment horizontal="center" vertical="center" wrapText="1"/>
    </xf>
    <xf numFmtId="171" fontId="15" fillId="0" borderId="1" xfId="0" applyNumberFormat="1" applyFont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 wrapText="1"/>
    </xf>
    <xf numFmtId="16" fontId="4" fillId="7" borderId="1" xfId="0" applyNumberFormat="1" applyFont="1" applyFill="1" applyBorder="1" applyAlignment="1">
      <alignment horizontal="center" vertical="top" wrapText="1"/>
    </xf>
    <xf numFmtId="0" fontId="9" fillId="7" borderId="0" xfId="0" applyFont="1" applyFill="1" applyAlignment="1">
      <alignment vertical="center"/>
    </xf>
    <xf numFmtId="16" fontId="15" fillId="7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1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indent="2"/>
    </xf>
    <xf numFmtId="0" fontId="8" fillId="0" borderId="0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16" fontId="15" fillId="0" borderId="1" xfId="0" applyNumberFormat="1" applyFont="1" applyBorder="1" applyAlignment="1">
      <alignment horizontal="center" vertical="top" wrapText="1"/>
    </xf>
    <xf numFmtId="0" fontId="15" fillId="4" borderId="1" xfId="0" applyFont="1" applyFill="1" applyBorder="1" applyAlignment="1">
      <alignment horizontal="left" vertical="center" wrapText="1" indent="2"/>
    </xf>
    <xf numFmtId="0" fontId="15" fillId="4" borderId="1" xfId="0" applyFont="1" applyFill="1" applyBorder="1" applyAlignment="1">
      <alignment horizontal="left" vertical="top" wrapText="1" indent="1"/>
    </xf>
    <xf numFmtId="0" fontId="15" fillId="4" borderId="1" xfId="0" applyFont="1" applyFill="1" applyBorder="1" applyAlignment="1">
      <alignment horizontal="left" vertical="top" wrapText="1" indent="2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top" wrapText="1"/>
    </xf>
    <xf numFmtId="0" fontId="15" fillId="4" borderId="2" xfId="0" applyFont="1" applyFill="1" applyBorder="1" applyAlignment="1">
      <alignment horizontal="left" vertical="center" wrapText="1" indent="1"/>
    </xf>
    <xf numFmtId="165" fontId="15" fillId="0" borderId="2" xfId="0" applyNumberFormat="1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 wrapText="1"/>
    </xf>
    <xf numFmtId="165" fontId="27" fillId="6" borderId="2" xfId="0" applyNumberFormat="1" applyFont="1" applyFill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 indent="1"/>
    </xf>
    <xf numFmtId="0" fontId="4" fillId="7" borderId="1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vertical="center" wrapText="1"/>
    </xf>
    <xf numFmtId="16" fontId="15" fillId="0" borderId="1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 indent="1"/>
    </xf>
    <xf numFmtId="171" fontId="15" fillId="0" borderId="1" xfId="0" applyNumberFormat="1" applyFont="1" applyBorder="1" applyAlignment="1">
      <alignment vertical="center" wrapText="1"/>
    </xf>
    <xf numFmtId="171" fontId="15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center" wrapText="1"/>
    </xf>
    <xf numFmtId="165" fontId="15" fillId="0" borderId="2" xfId="0" applyNumberFormat="1" applyFont="1" applyBorder="1" applyAlignment="1">
      <alignment horizontal="left" vertical="center" wrapText="1"/>
    </xf>
    <xf numFmtId="171" fontId="15" fillId="2" borderId="1" xfId="0" applyNumberFormat="1" applyFont="1" applyFill="1" applyBorder="1" applyAlignment="1">
      <alignment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8" fillId="0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14" fontId="15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 indent="1"/>
    </xf>
    <xf numFmtId="1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 indent="2"/>
    </xf>
    <xf numFmtId="16" fontId="15" fillId="0" borderId="2" xfId="0" applyNumberFormat="1" applyFont="1" applyFill="1" applyBorder="1" applyAlignment="1">
      <alignment horizontal="center" vertical="center" wrapText="1"/>
    </xf>
    <xf numFmtId="16" fontId="15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left" vertical="center" wrapText="1" indent="1"/>
    </xf>
    <xf numFmtId="165" fontId="15" fillId="0" borderId="2" xfId="0" applyNumberFormat="1" applyFont="1" applyFill="1" applyBorder="1" applyAlignment="1">
      <alignment vertical="center" wrapText="1"/>
    </xf>
    <xf numFmtId="165" fontId="15" fillId="0" borderId="2" xfId="0" applyNumberFormat="1" applyFont="1" applyFill="1" applyBorder="1" applyAlignment="1">
      <alignment horizontal="left" vertical="center" wrapText="1" indent="1"/>
    </xf>
    <xf numFmtId="49" fontId="15" fillId="0" borderId="2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wrapText="1"/>
    </xf>
    <xf numFmtId="165" fontId="15" fillId="7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168" fontId="4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24" fillId="0" borderId="0" xfId="0" applyFont="1" applyFill="1"/>
    <xf numFmtId="165" fontId="4" fillId="4" borderId="1" xfId="0" applyNumberFormat="1" applyFont="1" applyFill="1" applyBorder="1" applyAlignment="1">
      <alignment horizontal="center" vertical="center" wrapText="1"/>
    </xf>
    <xf numFmtId="16" fontId="4" fillId="7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167" fontId="16" fillId="0" borderId="1" xfId="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67" fontId="3" fillId="0" borderId="2" xfId="0" applyNumberFormat="1" applyFont="1" applyFill="1" applyBorder="1" applyAlignment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/>
    </xf>
    <xf numFmtId="167" fontId="3" fillId="0" borderId="4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left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167" fontId="9" fillId="0" borderId="1" xfId="0" applyNumberFormat="1" applyFont="1" applyFill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 shrinkToFit="1"/>
    </xf>
    <xf numFmtId="167" fontId="9" fillId="0" borderId="4" xfId="0" applyNumberFormat="1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27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 wrapText="1"/>
    </xf>
    <xf numFmtId="167" fontId="27" fillId="5" borderId="1" xfId="0" applyNumberFormat="1" applyFont="1" applyFill="1" applyBorder="1" applyAlignment="1">
      <alignment horizontal="center" vertical="center"/>
    </xf>
    <xf numFmtId="0" fontId="40" fillId="5" borderId="0" xfId="0" applyFont="1" applyFill="1"/>
    <xf numFmtId="0" fontId="41" fillId="5" borderId="0" xfId="0" applyFont="1" applyFill="1"/>
    <xf numFmtId="0" fontId="16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167" fontId="16" fillId="0" borderId="1" xfId="3" applyNumberFormat="1" applyFont="1" applyBorder="1" applyAlignment="1">
      <alignment horizontal="center" vertical="center" wrapText="1"/>
    </xf>
    <xf numFmtId="167" fontId="16" fillId="0" borderId="1" xfId="3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 shrinkToFit="1"/>
    </xf>
    <xf numFmtId="0" fontId="40" fillId="0" borderId="0" xfId="0" applyFont="1" applyBorder="1"/>
    <xf numFmtId="0" fontId="40" fillId="0" borderId="0" xfId="0" applyFont="1"/>
    <xf numFmtId="16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 shrinkToFi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7" fontId="39" fillId="0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41" fillId="0" borderId="0" xfId="0" applyFont="1"/>
    <xf numFmtId="167" fontId="11" fillId="0" borderId="2" xfId="0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167" fontId="15" fillId="0" borderId="2" xfId="0" applyNumberFormat="1" applyFont="1" applyFill="1" applyBorder="1" applyAlignment="1">
      <alignment horizontal="center" vertical="center" wrapText="1"/>
    </xf>
    <xf numFmtId="167" fontId="15" fillId="0" borderId="3" xfId="0" applyNumberFormat="1" applyFont="1" applyFill="1" applyBorder="1" applyAlignment="1">
      <alignment horizontal="center" vertical="center" wrapText="1"/>
    </xf>
    <xf numFmtId="167" fontId="15" fillId="0" borderId="4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27" fillId="5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center" wrapText="1" shrinkToFit="1"/>
    </xf>
    <xf numFmtId="167" fontId="39" fillId="0" borderId="2" xfId="0" applyNumberFormat="1" applyFont="1" applyFill="1" applyBorder="1" applyAlignment="1">
      <alignment horizontal="center" vertical="center"/>
    </xf>
    <xf numFmtId="167" fontId="39" fillId="0" borderId="3" xfId="0" applyNumberFormat="1" applyFont="1" applyFill="1" applyBorder="1" applyAlignment="1">
      <alignment horizontal="center" vertical="center"/>
    </xf>
    <xf numFmtId="167" fontId="39" fillId="0" borderId="4" xfId="0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0" fontId="41" fillId="4" borderId="0" xfId="0" applyFont="1" applyFill="1"/>
    <xf numFmtId="0" fontId="40" fillId="4" borderId="0" xfId="0" applyFont="1" applyFill="1"/>
    <xf numFmtId="0" fontId="16" fillId="0" borderId="9" xfId="0" applyFont="1" applyFill="1" applyBorder="1" applyAlignment="1">
      <alignment horizontal="left" vertical="center" wrapText="1"/>
    </xf>
    <xf numFmtId="167" fontId="16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</cellXfs>
  <cellStyles count="11">
    <cellStyle name="Обычный" xfId="0" builtinId="0"/>
    <cellStyle name="Обычный 2" xfId="2"/>
    <cellStyle name="Обычный 2 2" xfId="6"/>
    <cellStyle name="Обычный 2 2 2" xfId="7"/>
    <cellStyle name="Обычный 2 3" xfId="1"/>
    <cellStyle name="Обычный 2 4" xfId="5"/>
    <cellStyle name="Обычный 3" xfId="4"/>
    <cellStyle name="Обычный 3 2" xfId="8"/>
    <cellStyle name="Обычный 5" xfId="10"/>
    <cellStyle name="Процентный" xfId="3" builtinId="5"/>
    <cellStyle name="Финансовый 2" xfId="9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1335973</xdr:colOff>
      <xdr:row>0</xdr:row>
      <xdr:rowOff>160813</xdr:rowOff>
    </xdr:from>
    <xdr:to>
      <xdr:col>1</xdr:col>
      <xdr:colOff>2043170</xdr:colOff>
      <xdr:row>2</xdr:row>
      <xdr:rowOff>276182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2837" y="160813"/>
          <a:ext cx="707197" cy="912005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48</xdr:row>
      <xdr:rowOff>0</xdr:rowOff>
    </xdr:from>
    <xdr:to>
      <xdr:col>21</xdr:col>
      <xdr:colOff>304800</xdr:colOff>
      <xdr:row>48</xdr:row>
      <xdr:rowOff>304800</xdr:rowOff>
    </xdr:to>
    <xdr:sp macro="" textlink="">
      <xdr:nvSpPr>
        <xdr:cNvPr id="1027" name="AutoShape 3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65</xdr:row>
      <xdr:rowOff>0</xdr:rowOff>
    </xdr:from>
    <xdr:to>
      <xdr:col>21</xdr:col>
      <xdr:colOff>304800</xdr:colOff>
      <xdr:row>65</xdr:row>
      <xdr:rowOff>304800</xdr:rowOff>
    </xdr:to>
    <xdr:sp macro="" textlink="">
      <xdr:nvSpPr>
        <xdr:cNvPr id="1029" name="AutoShape 5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705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65</xdr:row>
      <xdr:rowOff>0</xdr:rowOff>
    </xdr:from>
    <xdr:to>
      <xdr:col>22</xdr:col>
      <xdr:colOff>304800</xdr:colOff>
      <xdr:row>65</xdr:row>
      <xdr:rowOff>304800</xdr:rowOff>
    </xdr:to>
    <xdr:sp macro="" textlink="">
      <xdr:nvSpPr>
        <xdr:cNvPr id="1030" name="AutoShape 6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8927425" y="758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48</xdr:row>
      <xdr:rowOff>0</xdr:rowOff>
    </xdr:from>
    <xdr:to>
      <xdr:col>21</xdr:col>
      <xdr:colOff>304800</xdr:colOff>
      <xdr:row>48</xdr:row>
      <xdr:rowOff>304800</xdr:rowOff>
    </xdr:to>
    <xdr:sp macro="" textlink="">
      <xdr:nvSpPr>
        <xdr:cNvPr id="1033" name="AutoShape 9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48</xdr:row>
      <xdr:rowOff>0</xdr:rowOff>
    </xdr:from>
    <xdr:to>
      <xdr:col>21</xdr:col>
      <xdr:colOff>304800</xdr:colOff>
      <xdr:row>48</xdr:row>
      <xdr:rowOff>304800</xdr:rowOff>
    </xdr:to>
    <xdr:sp macro="" textlink="">
      <xdr:nvSpPr>
        <xdr:cNvPr id="1036" name="AutoShape 12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DN319"/>
  <sheetViews>
    <sheetView tabSelected="1" view="pageBreakPreview" zoomScale="55" zoomScaleNormal="55" zoomScaleSheetLayoutView="5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D14" sqref="D14"/>
    </sheetView>
  </sheetViews>
  <sheetFormatPr defaultRowHeight="18.75" outlineLevelRow="4" outlineLevelCol="1" x14ac:dyDescent="0.25"/>
  <cols>
    <col min="1" max="1" width="9.28515625" style="7" customWidth="1"/>
    <col min="2" max="2" width="54.5703125" style="8" customWidth="1"/>
    <col min="3" max="3" width="24" style="9" customWidth="1"/>
    <col min="4" max="4" width="24" style="9" customWidth="1" outlineLevel="1"/>
    <col min="5" max="5" width="25" style="9" customWidth="1" outlineLevel="1"/>
    <col min="6" max="6" width="21.5703125" style="9" customWidth="1" outlineLevel="1"/>
    <col min="7" max="7" width="21.85546875" style="9" customWidth="1"/>
    <col min="8" max="8" width="25.140625" style="9" customWidth="1"/>
    <col min="9" max="9" width="25.42578125" style="9" customWidth="1" outlineLevel="1"/>
    <col min="10" max="10" width="24.5703125" style="9" customWidth="1" outlineLevel="1"/>
    <col min="11" max="11" width="23.42578125" style="9" customWidth="1" outlineLevel="1"/>
    <col min="12" max="12" width="23.42578125" style="9" customWidth="1"/>
    <col min="13" max="13" width="13.5703125" style="7" customWidth="1" outlineLevel="1"/>
    <col min="14" max="14" width="22.42578125" style="7" customWidth="1" outlineLevel="1"/>
    <col min="15" max="15" width="12.85546875" style="7" customWidth="1" outlineLevel="1"/>
    <col min="16" max="16" width="20.85546875" style="7" customWidth="1" outlineLevel="1"/>
    <col min="17" max="17" width="12.42578125" style="7" customWidth="1" outlineLevel="1"/>
    <col min="18" max="18" width="20.85546875" style="7" customWidth="1" outlineLevel="1"/>
    <col min="19" max="19" width="14.28515625" style="7" customWidth="1" outlineLevel="1"/>
    <col min="20" max="20" width="17.5703125" style="7" customWidth="1" outlineLevel="1"/>
    <col min="21" max="21" width="16.28515625" style="159" customWidth="1" outlineLevel="1"/>
    <col min="22" max="22" width="14.28515625" style="26" customWidth="1"/>
    <col min="23" max="23" width="14.7109375" style="26" customWidth="1"/>
    <col min="24" max="24" width="16.140625" style="26" customWidth="1"/>
    <col min="25" max="25" width="15.28515625" style="30" customWidth="1"/>
    <col min="26" max="26" width="18.7109375" style="30" customWidth="1"/>
    <col min="27" max="27" width="9.140625" style="26"/>
    <col min="28" max="28" width="17.7109375" style="26" customWidth="1"/>
    <col min="29" max="118" width="9.140625" style="26"/>
    <col min="119" max="16384" width="9.140625" style="9"/>
  </cols>
  <sheetData>
    <row r="1" spans="1:118" s="6" customFormat="1" ht="25.5" x14ac:dyDescent="0.25">
      <c r="A1" s="340" t="s">
        <v>23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145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</row>
    <row r="2" spans="1:118" s="6" customFormat="1" ht="36.75" customHeight="1" x14ac:dyDescent="0.25">
      <c r="A2" s="340" t="s">
        <v>287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145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</row>
    <row r="3" spans="1:118" s="6" customFormat="1" ht="36.75" customHeight="1" x14ac:dyDescent="0.25">
      <c r="A3" s="47"/>
      <c r="B3" s="47"/>
      <c r="C3" s="47"/>
      <c r="D3" s="47"/>
      <c r="E3" s="47"/>
      <c r="F3" s="47"/>
      <c r="G3" s="47"/>
      <c r="H3" s="47"/>
      <c r="I3" s="64" t="s">
        <v>399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145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</row>
    <row r="4" spans="1:118" s="40" customFormat="1" ht="14.25" customHeight="1" x14ac:dyDescent="0.25">
      <c r="A4" s="37"/>
      <c r="B4" s="38"/>
      <c r="C4" s="39"/>
      <c r="H4" s="39"/>
      <c r="I4" s="51"/>
      <c r="J4" s="43"/>
      <c r="M4" s="37"/>
      <c r="N4" s="37"/>
      <c r="O4" s="41"/>
      <c r="P4" s="41"/>
      <c r="Q4" s="41"/>
      <c r="R4" s="41"/>
      <c r="S4" s="41"/>
      <c r="T4" s="41"/>
      <c r="U4" s="146"/>
      <c r="V4" s="42"/>
      <c r="W4" s="42"/>
      <c r="X4" s="42"/>
      <c r="Y4" s="30"/>
      <c r="Z4" s="30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</row>
    <row r="5" spans="1:118" ht="63" customHeight="1" x14ac:dyDescent="0.25">
      <c r="A5" s="341" t="s">
        <v>0</v>
      </c>
      <c r="B5" s="342" t="s">
        <v>152</v>
      </c>
      <c r="C5" s="341" t="s">
        <v>400</v>
      </c>
      <c r="D5" s="341"/>
      <c r="E5" s="341"/>
      <c r="F5" s="341"/>
      <c r="G5" s="342" t="s">
        <v>8</v>
      </c>
      <c r="H5" s="341" t="s">
        <v>401</v>
      </c>
      <c r="I5" s="341"/>
      <c r="J5" s="341"/>
      <c r="K5" s="341"/>
      <c r="L5" s="341" t="s">
        <v>8</v>
      </c>
      <c r="M5" s="345" t="s">
        <v>26</v>
      </c>
      <c r="N5" s="346"/>
      <c r="O5" s="346"/>
      <c r="P5" s="346"/>
      <c r="Q5" s="346"/>
      <c r="R5" s="346"/>
      <c r="S5" s="346"/>
      <c r="T5" s="347"/>
      <c r="U5" s="147"/>
    </row>
    <row r="6" spans="1:118" ht="55.5" customHeight="1" x14ac:dyDescent="0.25">
      <c r="A6" s="341"/>
      <c r="B6" s="343"/>
      <c r="C6" s="341" t="s">
        <v>1</v>
      </c>
      <c r="D6" s="341" t="s">
        <v>2</v>
      </c>
      <c r="E6" s="341"/>
      <c r="F6" s="341"/>
      <c r="G6" s="343"/>
      <c r="H6" s="341" t="s">
        <v>1</v>
      </c>
      <c r="I6" s="341" t="s">
        <v>2</v>
      </c>
      <c r="J6" s="341"/>
      <c r="K6" s="341"/>
      <c r="L6" s="341"/>
      <c r="M6" s="348" t="s">
        <v>1</v>
      </c>
      <c r="N6" s="349"/>
      <c r="O6" s="345" t="s">
        <v>2</v>
      </c>
      <c r="P6" s="346"/>
      <c r="Q6" s="346"/>
      <c r="R6" s="346"/>
      <c r="S6" s="346"/>
      <c r="T6" s="347"/>
      <c r="U6" s="147"/>
    </row>
    <row r="7" spans="1:118" ht="20.25" customHeight="1" x14ac:dyDescent="0.25">
      <c r="A7" s="341"/>
      <c r="B7" s="343"/>
      <c r="C7" s="341"/>
      <c r="D7" s="342" t="s">
        <v>3</v>
      </c>
      <c r="E7" s="342" t="s">
        <v>4</v>
      </c>
      <c r="F7" s="342" t="s">
        <v>22</v>
      </c>
      <c r="G7" s="343"/>
      <c r="H7" s="341"/>
      <c r="I7" s="342" t="s">
        <v>3</v>
      </c>
      <c r="J7" s="342" t="s">
        <v>4</v>
      </c>
      <c r="K7" s="342" t="s">
        <v>22</v>
      </c>
      <c r="L7" s="341"/>
      <c r="M7" s="350"/>
      <c r="N7" s="351"/>
      <c r="O7" s="345" t="s">
        <v>3</v>
      </c>
      <c r="P7" s="346"/>
      <c r="Q7" s="345" t="s">
        <v>4</v>
      </c>
      <c r="R7" s="346"/>
      <c r="S7" s="345" t="s">
        <v>22</v>
      </c>
      <c r="T7" s="347"/>
      <c r="U7" s="147"/>
    </row>
    <row r="8" spans="1:118" ht="40.5" customHeight="1" x14ac:dyDescent="0.25">
      <c r="A8" s="341"/>
      <c r="B8" s="344"/>
      <c r="C8" s="341"/>
      <c r="D8" s="344"/>
      <c r="E8" s="344"/>
      <c r="F8" s="344"/>
      <c r="G8" s="344"/>
      <c r="H8" s="341"/>
      <c r="I8" s="344"/>
      <c r="J8" s="344"/>
      <c r="K8" s="344"/>
      <c r="L8" s="341"/>
      <c r="M8" s="48" t="s">
        <v>25</v>
      </c>
      <c r="N8" s="48" t="s">
        <v>24</v>
      </c>
      <c r="O8" s="48" t="s">
        <v>25</v>
      </c>
      <c r="P8" s="48" t="s">
        <v>24</v>
      </c>
      <c r="Q8" s="48" t="s">
        <v>25</v>
      </c>
      <c r="R8" s="48" t="s">
        <v>24</v>
      </c>
      <c r="S8" s="48" t="s">
        <v>25</v>
      </c>
      <c r="T8" s="48" t="s">
        <v>24</v>
      </c>
      <c r="U8" s="147"/>
      <c r="W8" s="76"/>
    </row>
    <row r="9" spans="1:118" s="171" customFormat="1" ht="78.75" customHeight="1" x14ac:dyDescent="0.25">
      <c r="A9" s="163"/>
      <c r="B9" s="164" t="s">
        <v>5</v>
      </c>
      <c r="C9" s="165">
        <f>SUM(D9:F9)</f>
        <v>4799231</v>
      </c>
      <c r="D9" s="165">
        <f>D10+D23+D49+D66+D115+D145+D158+D171+D177+D197+D219+D229+D240+D256+D262+D266+D282+D294+D300+D309</f>
        <v>2223884.6</v>
      </c>
      <c r="E9" s="165">
        <f>E10+E23+E49+E66+E115+E145+E158+E171+E177+E197+E219+E229+E240+E256+E262+E266+E282+E294+E300+E309</f>
        <v>2446017.1</v>
      </c>
      <c r="F9" s="165">
        <f>F10+F23+F49+F66+F115+F145+F158+F171+F177+F197+F219+F229+F240+F256+F262+F266+F282+F294+F300+F309</f>
        <v>129329.3</v>
      </c>
      <c r="G9" s="165">
        <f>G10+G23+G49+G66+G115+G145+G158+G171+G177+G197+G219+G229+G240+G256+G262+G266+G282+G294+G300+G309</f>
        <v>104554.3</v>
      </c>
      <c r="H9" s="165">
        <f>SUM(I9:K9)</f>
        <v>4506431.5999999996</v>
      </c>
      <c r="I9" s="165">
        <f>I10+I23+I49+I66+I115+I145+I158+I171+I177+I197+I219+I229+I240+I256+I262+I266+I282+I294+I300+I309</f>
        <v>2024461</v>
      </c>
      <c r="J9" s="165">
        <f>J10+J23+J49+J66+J115+J145+J158+J171+J177+J197+J219+J229+J240+J256+J262+J266+J282+J294+J300+J309</f>
        <v>2352641.4</v>
      </c>
      <c r="K9" s="165">
        <f>K10+K23+K49+K66+K115+K145+K158+K171+K177+K197+K219+K229+K240+K256+K262+K266+K282+K294+K300+K309</f>
        <v>129329.2</v>
      </c>
      <c r="L9" s="165">
        <f>L10+L23+L49+L66+L115+L145+L158+L171+L177+L197+L219+L229+L240+L256+L262+L266+L282+L294+L300+L309</f>
        <v>104554.3</v>
      </c>
      <c r="M9" s="165">
        <f t="shared" ref="M9:M40" si="0">IFERROR(H9/C9*100,"-")</f>
        <v>93.9</v>
      </c>
      <c r="N9" s="165">
        <f t="shared" ref="N9:N30" si="1">C9-H9</f>
        <v>292799.40000000002</v>
      </c>
      <c r="O9" s="165">
        <f t="shared" ref="O9:O40" si="2">IFERROR(I9/D9*100,"-")</f>
        <v>91</v>
      </c>
      <c r="P9" s="165">
        <f t="shared" ref="P9:P30" si="3">D9-I9</f>
        <v>199423.6</v>
      </c>
      <c r="Q9" s="165">
        <f t="shared" ref="Q9:Q40" si="4">IFERROR(J9/E9*100,"-")</f>
        <v>96.2</v>
      </c>
      <c r="R9" s="165">
        <f t="shared" ref="R9:R40" si="5">E9-J9</f>
        <v>93375.7</v>
      </c>
      <c r="S9" s="165">
        <f t="shared" ref="S9:S40" si="6">IFERROR(K9/F9*100,"-")</f>
        <v>100</v>
      </c>
      <c r="T9" s="165">
        <f t="shared" ref="T9:T40" si="7">F9-K9</f>
        <v>0.1</v>
      </c>
      <c r="U9" s="166"/>
      <c r="V9" s="167"/>
      <c r="W9" s="168"/>
      <c r="X9" s="169"/>
      <c r="Y9" s="170"/>
      <c r="Z9" s="170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</row>
    <row r="10" spans="1:118" s="117" customFormat="1" ht="55.5" customHeight="1" x14ac:dyDescent="0.25">
      <c r="A10" s="136">
        <v>1</v>
      </c>
      <c r="B10" s="108" t="s">
        <v>402</v>
      </c>
      <c r="C10" s="87">
        <f>SUM(D10:F10)</f>
        <v>15351.1</v>
      </c>
      <c r="D10" s="111">
        <f>D11+D20</f>
        <v>12371</v>
      </c>
      <c r="E10" s="111">
        <f>E11+E20</f>
        <v>2980.1</v>
      </c>
      <c r="F10" s="111">
        <f>F11+F20</f>
        <v>0</v>
      </c>
      <c r="G10" s="111">
        <f>G11+G20</f>
        <v>0</v>
      </c>
      <c r="H10" s="111">
        <f>SUM(I10:K10)</f>
        <v>15348.9</v>
      </c>
      <c r="I10" s="111">
        <f>I11+I20</f>
        <v>12368.8</v>
      </c>
      <c r="J10" s="111">
        <f>J11+J20</f>
        <v>2980.1</v>
      </c>
      <c r="K10" s="111">
        <f>K11+K20</f>
        <v>0</v>
      </c>
      <c r="L10" s="111">
        <f>L11+L20</f>
        <v>0</v>
      </c>
      <c r="M10" s="87">
        <f t="shared" si="0"/>
        <v>100</v>
      </c>
      <c r="N10" s="87">
        <f t="shared" si="1"/>
        <v>2.2000000000000002</v>
      </c>
      <c r="O10" s="87">
        <f t="shared" si="2"/>
        <v>100</v>
      </c>
      <c r="P10" s="87">
        <f t="shared" si="3"/>
        <v>2.2000000000000002</v>
      </c>
      <c r="Q10" s="87">
        <f t="shared" si="4"/>
        <v>100</v>
      </c>
      <c r="R10" s="87">
        <f t="shared" si="5"/>
        <v>0</v>
      </c>
      <c r="S10" s="87" t="str">
        <f t="shared" si="6"/>
        <v>-</v>
      </c>
      <c r="T10" s="87">
        <f t="shared" si="7"/>
        <v>0</v>
      </c>
      <c r="U10" s="148"/>
      <c r="V10" s="76"/>
      <c r="W10" s="113"/>
      <c r="X10" s="97"/>
      <c r="Y10" s="114"/>
      <c r="Z10" s="114"/>
      <c r="AA10" s="97"/>
      <c r="AB10" s="115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</row>
    <row r="11" spans="1:118" s="101" customFormat="1" ht="31.5" outlineLevel="1" x14ac:dyDescent="0.25">
      <c r="A11" s="105"/>
      <c r="B11" s="88" t="s">
        <v>303</v>
      </c>
      <c r="C11" s="89">
        <f t="shared" ref="C11:C17" si="8">SUM(D11:F11)</f>
        <v>7351.1</v>
      </c>
      <c r="D11" s="106">
        <f>D12+D17+D18+D19</f>
        <v>4371</v>
      </c>
      <c r="E11" s="106">
        <f>E12+E17+E18+E19</f>
        <v>2980.1</v>
      </c>
      <c r="F11" s="106">
        <f>F12+F17+F18+F19</f>
        <v>0</v>
      </c>
      <c r="G11" s="106">
        <f>G12+G17+G18+G19</f>
        <v>0</v>
      </c>
      <c r="H11" s="89">
        <f>SUM(I11:K11)</f>
        <v>7348.9</v>
      </c>
      <c r="I11" s="89">
        <f>I12+I17+I18+I19</f>
        <v>4368.8</v>
      </c>
      <c r="J11" s="89">
        <f>J12+J17+J18+J19</f>
        <v>2980.1</v>
      </c>
      <c r="K11" s="89">
        <f>K12+K17+K18+K19</f>
        <v>0</v>
      </c>
      <c r="L11" s="89">
        <f>SUM(L12:L13)</f>
        <v>0</v>
      </c>
      <c r="M11" s="89">
        <f t="shared" si="0"/>
        <v>100</v>
      </c>
      <c r="N11" s="89">
        <f t="shared" si="1"/>
        <v>2.2000000000000002</v>
      </c>
      <c r="O11" s="89">
        <f t="shared" si="2"/>
        <v>99.9</v>
      </c>
      <c r="P11" s="89">
        <f t="shared" si="3"/>
        <v>2.2000000000000002</v>
      </c>
      <c r="Q11" s="89">
        <f t="shared" si="4"/>
        <v>100</v>
      </c>
      <c r="R11" s="89">
        <f t="shared" si="5"/>
        <v>0</v>
      </c>
      <c r="S11" s="89" t="str">
        <f t="shared" si="6"/>
        <v>-</v>
      </c>
      <c r="T11" s="89">
        <f t="shared" si="7"/>
        <v>0</v>
      </c>
      <c r="U11" s="96"/>
      <c r="V11" s="76"/>
      <c r="W11" s="113"/>
      <c r="X11" s="97"/>
      <c r="Y11" s="114"/>
      <c r="Z11" s="95"/>
      <c r="AA11" s="97"/>
      <c r="AB11" s="115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</row>
    <row r="12" spans="1:118" s="33" customFormat="1" ht="47.25" outlineLevel="2" x14ac:dyDescent="0.25">
      <c r="A12" s="110" t="s">
        <v>100</v>
      </c>
      <c r="B12" s="100" t="s">
        <v>346</v>
      </c>
      <c r="C12" s="93">
        <f>SUM(D12:F12)</f>
        <v>4214.1000000000004</v>
      </c>
      <c r="D12" s="93">
        <f>D13+D14+D15+D16</f>
        <v>4214.1000000000004</v>
      </c>
      <c r="E12" s="93">
        <f>E13+E14+E15+E16</f>
        <v>0</v>
      </c>
      <c r="F12" s="93">
        <f>F13+F14+F15+F16</f>
        <v>0</v>
      </c>
      <c r="G12" s="93">
        <f>G13+G14+G15+G16</f>
        <v>0</v>
      </c>
      <c r="H12" s="93">
        <f>SUM(I12:K12)</f>
        <v>4211.8999999999996</v>
      </c>
      <c r="I12" s="93">
        <f>I13+I14+I15+I16</f>
        <v>4211.8999999999996</v>
      </c>
      <c r="J12" s="93">
        <f>J13+J14+J15+J16</f>
        <v>0</v>
      </c>
      <c r="K12" s="93">
        <f>K13+K14+K15+K16</f>
        <v>0</v>
      </c>
      <c r="L12" s="93">
        <v>0</v>
      </c>
      <c r="M12" s="93">
        <f t="shared" si="0"/>
        <v>99.9</v>
      </c>
      <c r="N12" s="93">
        <f t="shared" si="1"/>
        <v>2.2000000000000002</v>
      </c>
      <c r="O12" s="93">
        <f t="shared" si="2"/>
        <v>99.9</v>
      </c>
      <c r="P12" s="93">
        <f t="shared" si="3"/>
        <v>2.2000000000000002</v>
      </c>
      <c r="Q12" s="93" t="str">
        <f t="shared" si="4"/>
        <v>-</v>
      </c>
      <c r="R12" s="93">
        <f t="shared" si="5"/>
        <v>0</v>
      </c>
      <c r="S12" s="93" t="str">
        <f t="shared" si="6"/>
        <v>-</v>
      </c>
      <c r="T12" s="93">
        <f t="shared" si="7"/>
        <v>0</v>
      </c>
      <c r="U12" s="99"/>
      <c r="V12" s="76"/>
      <c r="W12" s="113"/>
      <c r="X12" s="91"/>
      <c r="Y12" s="114"/>
      <c r="Z12" s="92"/>
      <c r="AA12" s="91"/>
      <c r="AB12" s="115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</row>
    <row r="13" spans="1:118" s="33" customFormat="1" ht="20.25" outlineLevel="3" x14ac:dyDescent="0.25">
      <c r="A13" s="90" t="s">
        <v>155</v>
      </c>
      <c r="B13" s="118" t="s">
        <v>84</v>
      </c>
      <c r="C13" s="93">
        <f t="shared" si="8"/>
        <v>3226.7</v>
      </c>
      <c r="D13" s="93">
        <v>3226.7</v>
      </c>
      <c r="E13" s="93">
        <v>0</v>
      </c>
      <c r="F13" s="93">
        <v>0</v>
      </c>
      <c r="G13" s="93">
        <v>0</v>
      </c>
      <c r="H13" s="93">
        <f t="shared" ref="H13:H22" si="9">SUM(I13:K13)</f>
        <v>3224.5</v>
      </c>
      <c r="I13" s="93">
        <v>3224.5</v>
      </c>
      <c r="J13" s="93">
        <v>0</v>
      </c>
      <c r="K13" s="93">
        <v>0</v>
      </c>
      <c r="L13" s="93">
        <v>0</v>
      </c>
      <c r="M13" s="93">
        <f t="shared" si="0"/>
        <v>99.9</v>
      </c>
      <c r="N13" s="93">
        <f t="shared" si="1"/>
        <v>2.2000000000000002</v>
      </c>
      <c r="O13" s="93">
        <f t="shared" si="2"/>
        <v>99.9</v>
      </c>
      <c r="P13" s="93">
        <f t="shared" si="3"/>
        <v>2.2000000000000002</v>
      </c>
      <c r="Q13" s="93" t="str">
        <f t="shared" si="4"/>
        <v>-</v>
      </c>
      <c r="R13" s="93">
        <f t="shared" si="5"/>
        <v>0</v>
      </c>
      <c r="S13" s="93" t="str">
        <f t="shared" si="6"/>
        <v>-</v>
      </c>
      <c r="T13" s="93">
        <f t="shared" si="7"/>
        <v>0</v>
      </c>
      <c r="U13" s="99"/>
      <c r="V13" s="76"/>
      <c r="W13" s="113"/>
      <c r="X13" s="91"/>
      <c r="Y13" s="114"/>
      <c r="Z13" s="92"/>
      <c r="AA13" s="91"/>
      <c r="AB13" s="115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</row>
    <row r="14" spans="1:118" s="33" customFormat="1" ht="63" outlineLevel="3" x14ac:dyDescent="0.25">
      <c r="A14" s="90" t="s">
        <v>156</v>
      </c>
      <c r="B14" s="118" t="s">
        <v>348</v>
      </c>
      <c r="C14" s="93">
        <f t="shared" si="8"/>
        <v>166.9</v>
      </c>
      <c r="D14" s="104">
        <v>166.9</v>
      </c>
      <c r="E14" s="93">
        <v>0</v>
      </c>
      <c r="F14" s="93">
        <v>0</v>
      </c>
      <c r="G14" s="93">
        <v>0</v>
      </c>
      <c r="H14" s="93">
        <f t="shared" si="9"/>
        <v>166.9</v>
      </c>
      <c r="I14" s="104">
        <v>166.9</v>
      </c>
      <c r="J14" s="93">
        <v>0</v>
      </c>
      <c r="K14" s="93">
        <v>0</v>
      </c>
      <c r="L14" s="93">
        <v>0</v>
      </c>
      <c r="M14" s="93">
        <f t="shared" si="0"/>
        <v>100</v>
      </c>
      <c r="N14" s="93">
        <f t="shared" si="1"/>
        <v>0</v>
      </c>
      <c r="O14" s="93">
        <f t="shared" si="2"/>
        <v>100</v>
      </c>
      <c r="P14" s="93">
        <f t="shared" si="3"/>
        <v>0</v>
      </c>
      <c r="Q14" s="93" t="str">
        <f t="shared" si="4"/>
        <v>-</v>
      </c>
      <c r="R14" s="93">
        <f t="shared" si="5"/>
        <v>0</v>
      </c>
      <c r="S14" s="93" t="str">
        <f t="shared" si="6"/>
        <v>-</v>
      </c>
      <c r="T14" s="93">
        <f t="shared" si="7"/>
        <v>0</v>
      </c>
      <c r="U14" s="99"/>
      <c r="V14" s="76"/>
      <c r="W14" s="113"/>
      <c r="X14" s="91"/>
      <c r="Y14" s="114"/>
      <c r="Z14" s="92"/>
      <c r="AA14" s="91"/>
      <c r="AB14" s="115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</row>
    <row r="15" spans="1:118" s="33" customFormat="1" ht="31.5" outlineLevel="3" x14ac:dyDescent="0.25">
      <c r="A15" s="90" t="s">
        <v>157</v>
      </c>
      <c r="B15" s="118" t="s">
        <v>151</v>
      </c>
      <c r="C15" s="93">
        <f t="shared" si="8"/>
        <v>320.5</v>
      </c>
      <c r="D15" s="104">
        <v>320.5</v>
      </c>
      <c r="E15" s="93">
        <v>0</v>
      </c>
      <c r="F15" s="93">
        <v>0</v>
      </c>
      <c r="G15" s="93">
        <v>0</v>
      </c>
      <c r="H15" s="93">
        <f t="shared" si="9"/>
        <v>320.5</v>
      </c>
      <c r="I15" s="104">
        <v>320.5</v>
      </c>
      <c r="J15" s="93">
        <v>0</v>
      </c>
      <c r="K15" s="93">
        <v>0</v>
      </c>
      <c r="L15" s="93">
        <v>0</v>
      </c>
      <c r="M15" s="93">
        <f t="shared" si="0"/>
        <v>100</v>
      </c>
      <c r="N15" s="93">
        <f t="shared" si="1"/>
        <v>0</v>
      </c>
      <c r="O15" s="93">
        <f t="shared" si="2"/>
        <v>100</v>
      </c>
      <c r="P15" s="93">
        <f t="shared" si="3"/>
        <v>0</v>
      </c>
      <c r="Q15" s="93" t="str">
        <f t="shared" si="4"/>
        <v>-</v>
      </c>
      <c r="R15" s="93">
        <f t="shared" si="5"/>
        <v>0</v>
      </c>
      <c r="S15" s="93" t="str">
        <f t="shared" si="6"/>
        <v>-</v>
      </c>
      <c r="T15" s="93">
        <f t="shared" si="7"/>
        <v>0</v>
      </c>
      <c r="U15" s="99"/>
      <c r="V15" s="76"/>
      <c r="W15" s="113"/>
      <c r="X15" s="91"/>
      <c r="Y15" s="114"/>
      <c r="Z15" s="92"/>
      <c r="AA15" s="91"/>
      <c r="AB15" s="115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</row>
    <row r="16" spans="1:118" s="33" customFormat="1" ht="94.5" outlineLevel="3" x14ac:dyDescent="0.25">
      <c r="A16" s="90" t="s">
        <v>159</v>
      </c>
      <c r="B16" s="118" t="s">
        <v>304</v>
      </c>
      <c r="C16" s="93">
        <f t="shared" si="8"/>
        <v>500</v>
      </c>
      <c r="D16" s="104">
        <v>500</v>
      </c>
      <c r="E16" s="93">
        <v>0</v>
      </c>
      <c r="F16" s="93">
        <v>0</v>
      </c>
      <c r="G16" s="93">
        <v>0</v>
      </c>
      <c r="H16" s="93">
        <f t="shared" si="9"/>
        <v>500</v>
      </c>
      <c r="I16" s="104">
        <v>500</v>
      </c>
      <c r="J16" s="93">
        <v>0</v>
      </c>
      <c r="K16" s="93">
        <f>K17+K18+K19+K20</f>
        <v>0</v>
      </c>
      <c r="L16" s="93">
        <f>L17+L18+L19</f>
        <v>0</v>
      </c>
      <c r="M16" s="93">
        <f t="shared" si="0"/>
        <v>100</v>
      </c>
      <c r="N16" s="93">
        <f t="shared" si="1"/>
        <v>0</v>
      </c>
      <c r="O16" s="93">
        <f t="shared" si="2"/>
        <v>100</v>
      </c>
      <c r="P16" s="93">
        <f t="shared" si="3"/>
        <v>0</v>
      </c>
      <c r="Q16" s="93" t="str">
        <f t="shared" si="4"/>
        <v>-</v>
      </c>
      <c r="R16" s="93">
        <f t="shared" si="5"/>
        <v>0</v>
      </c>
      <c r="S16" s="93" t="str">
        <f t="shared" si="6"/>
        <v>-</v>
      </c>
      <c r="T16" s="93">
        <f t="shared" si="7"/>
        <v>0</v>
      </c>
      <c r="U16" s="99"/>
      <c r="V16" s="76"/>
      <c r="W16" s="113"/>
      <c r="X16" s="91"/>
      <c r="Y16" s="114"/>
      <c r="Z16" s="92"/>
      <c r="AA16" s="91"/>
      <c r="AB16" s="115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</row>
    <row r="17" spans="1:118" s="33" customFormat="1" ht="38.25" customHeight="1" outlineLevel="2" x14ac:dyDescent="0.25">
      <c r="A17" s="90" t="s">
        <v>101</v>
      </c>
      <c r="B17" s="100" t="s">
        <v>349</v>
      </c>
      <c r="C17" s="93">
        <f t="shared" si="8"/>
        <v>0</v>
      </c>
      <c r="D17" s="104">
        <v>0</v>
      </c>
      <c r="E17" s="93">
        <v>0</v>
      </c>
      <c r="F17" s="93">
        <v>0</v>
      </c>
      <c r="G17" s="93">
        <v>0</v>
      </c>
      <c r="H17" s="93">
        <f t="shared" si="9"/>
        <v>0</v>
      </c>
      <c r="I17" s="104">
        <v>0</v>
      </c>
      <c r="J17" s="93">
        <v>0</v>
      </c>
      <c r="K17" s="93">
        <v>0</v>
      </c>
      <c r="L17" s="93">
        <v>0</v>
      </c>
      <c r="M17" s="93" t="str">
        <f t="shared" si="0"/>
        <v>-</v>
      </c>
      <c r="N17" s="93">
        <f t="shared" si="1"/>
        <v>0</v>
      </c>
      <c r="O17" s="93" t="str">
        <f t="shared" si="2"/>
        <v>-</v>
      </c>
      <c r="P17" s="93">
        <f t="shared" si="3"/>
        <v>0</v>
      </c>
      <c r="Q17" s="93" t="str">
        <f t="shared" si="4"/>
        <v>-</v>
      </c>
      <c r="R17" s="93">
        <f t="shared" si="5"/>
        <v>0</v>
      </c>
      <c r="S17" s="93" t="str">
        <f t="shared" si="6"/>
        <v>-</v>
      </c>
      <c r="T17" s="93">
        <f t="shared" si="7"/>
        <v>0</v>
      </c>
      <c r="U17" s="99"/>
      <c r="V17" s="76"/>
      <c r="W17" s="113"/>
      <c r="X17" s="91"/>
      <c r="Y17" s="114"/>
      <c r="Z17" s="92"/>
      <c r="AA17" s="91"/>
      <c r="AB17" s="115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</row>
    <row r="18" spans="1:118" s="33" customFormat="1" ht="66.75" customHeight="1" outlineLevel="2" x14ac:dyDescent="0.25">
      <c r="A18" s="121" t="s">
        <v>102</v>
      </c>
      <c r="B18" s="125" t="s">
        <v>609</v>
      </c>
      <c r="C18" s="93">
        <f>D18+E18+F18</f>
        <v>259.89999999999998</v>
      </c>
      <c r="D18" s="98">
        <v>13</v>
      </c>
      <c r="E18" s="123">
        <v>246.9</v>
      </c>
      <c r="F18" s="123">
        <v>0</v>
      </c>
      <c r="G18" s="123">
        <v>0</v>
      </c>
      <c r="H18" s="93">
        <f t="shared" si="9"/>
        <v>259.89999999999998</v>
      </c>
      <c r="I18" s="104">
        <v>13</v>
      </c>
      <c r="J18" s="93">
        <v>246.9</v>
      </c>
      <c r="K18" s="93">
        <v>0</v>
      </c>
      <c r="L18" s="93">
        <v>0</v>
      </c>
      <c r="M18" s="93">
        <f t="shared" si="0"/>
        <v>100</v>
      </c>
      <c r="N18" s="93">
        <f t="shared" si="1"/>
        <v>0</v>
      </c>
      <c r="O18" s="93">
        <f t="shared" si="2"/>
        <v>100</v>
      </c>
      <c r="P18" s="93">
        <f t="shared" si="3"/>
        <v>0</v>
      </c>
      <c r="Q18" s="93">
        <f t="shared" si="4"/>
        <v>100</v>
      </c>
      <c r="R18" s="93">
        <f t="shared" si="5"/>
        <v>0</v>
      </c>
      <c r="S18" s="93" t="str">
        <f t="shared" si="6"/>
        <v>-</v>
      </c>
      <c r="T18" s="93">
        <f t="shared" si="7"/>
        <v>0</v>
      </c>
      <c r="U18" s="99"/>
      <c r="V18" s="76"/>
      <c r="W18" s="113"/>
      <c r="X18" s="91"/>
      <c r="Y18" s="114"/>
      <c r="Z18" s="92"/>
      <c r="AA18" s="91"/>
      <c r="AB18" s="115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</row>
    <row r="19" spans="1:118" s="33" customFormat="1" ht="47.25" outlineLevel="2" x14ac:dyDescent="0.25">
      <c r="A19" s="121" t="s">
        <v>103</v>
      </c>
      <c r="B19" s="126" t="s">
        <v>350</v>
      </c>
      <c r="C19" s="93">
        <f>D19+E19+F19</f>
        <v>2877.1</v>
      </c>
      <c r="D19" s="98">
        <v>143.9</v>
      </c>
      <c r="E19" s="123">
        <v>2733.2</v>
      </c>
      <c r="F19" s="123">
        <v>0</v>
      </c>
      <c r="G19" s="123">
        <v>0</v>
      </c>
      <c r="H19" s="93">
        <f t="shared" si="9"/>
        <v>2877.1</v>
      </c>
      <c r="I19" s="104">
        <v>143.9</v>
      </c>
      <c r="J19" s="93">
        <v>2733.2</v>
      </c>
      <c r="K19" s="93">
        <v>0</v>
      </c>
      <c r="L19" s="93">
        <v>0</v>
      </c>
      <c r="M19" s="93">
        <f t="shared" si="0"/>
        <v>100</v>
      </c>
      <c r="N19" s="93">
        <f t="shared" si="1"/>
        <v>0</v>
      </c>
      <c r="O19" s="93">
        <f t="shared" si="2"/>
        <v>100</v>
      </c>
      <c r="P19" s="93">
        <f t="shared" si="3"/>
        <v>0</v>
      </c>
      <c r="Q19" s="93">
        <f t="shared" si="4"/>
        <v>100</v>
      </c>
      <c r="R19" s="93">
        <f t="shared" si="5"/>
        <v>0</v>
      </c>
      <c r="S19" s="93" t="str">
        <f t="shared" si="6"/>
        <v>-</v>
      </c>
      <c r="T19" s="93">
        <f t="shared" si="7"/>
        <v>0</v>
      </c>
      <c r="U19" s="99"/>
      <c r="V19" s="76"/>
      <c r="W19" s="113"/>
      <c r="X19" s="91"/>
      <c r="Y19" s="114"/>
      <c r="Z19" s="92"/>
      <c r="AA19" s="91"/>
      <c r="AB19" s="115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</row>
    <row r="20" spans="1:118" s="101" customFormat="1" ht="31.5" outlineLevel="1" x14ac:dyDescent="0.25">
      <c r="A20" s="119"/>
      <c r="B20" s="144" t="s">
        <v>305</v>
      </c>
      <c r="C20" s="89">
        <f t="shared" ref="C20:C25" si="10">SUM(D20:F20)</f>
        <v>8000</v>
      </c>
      <c r="D20" s="120">
        <f>D21</f>
        <v>8000</v>
      </c>
      <c r="E20" s="120">
        <f>E21</f>
        <v>0</v>
      </c>
      <c r="F20" s="120">
        <f>F21</f>
        <v>0</v>
      </c>
      <c r="G20" s="120">
        <f>G21</f>
        <v>0</v>
      </c>
      <c r="H20" s="89">
        <f>SUM(I20:K20)</f>
        <v>8000</v>
      </c>
      <c r="I20" s="89">
        <f>I21</f>
        <v>8000</v>
      </c>
      <c r="J20" s="89">
        <v>0</v>
      </c>
      <c r="K20" s="89">
        <v>0</v>
      </c>
      <c r="L20" s="89">
        <v>0</v>
      </c>
      <c r="M20" s="89">
        <f t="shared" si="0"/>
        <v>100</v>
      </c>
      <c r="N20" s="89">
        <f t="shared" si="1"/>
        <v>0</v>
      </c>
      <c r="O20" s="89">
        <f t="shared" si="2"/>
        <v>100</v>
      </c>
      <c r="P20" s="89">
        <f t="shared" si="3"/>
        <v>0</v>
      </c>
      <c r="Q20" s="89" t="str">
        <f t="shared" si="4"/>
        <v>-</v>
      </c>
      <c r="R20" s="89">
        <f t="shared" si="5"/>
        <v>0</v>
      </c>
      <c r="S20" s="89" t="str">
        <f t="shared" si="6"/>
        <v>-</v>
      </c>
      <c r="T20" s="89">
        <f t="shared" si="7"/>
        <v>0</v>
      </c>
      <c r="U20" s="96"/>
      <c r="V20" s="76"/>
      <c r="W20" s="113"/>
      <c r="X20" s="97"/>
      <c r="Y20" s="114"/>
      <c r="Z20" s="95"/>
      <c r="AA20" s="97"/>
      <c r="AB20" s="115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</row>
    <row r="21" spans="1:118" s="33" customFormat="1" ht="63" outlineLevel="2" x14ac:dyDescent="0.25">
      <c r="A21" s="121" t="s">
        <v>107</v>
      </c>
      <c r="B21" s="122" t="s">
        <v>347</v>
      </c>
      <c r="C21" s="93">
        <f>SUM(D21:F21)</f>
        <v>8000</v>
      </c>
      <c r="D21" s="123">
        <f>D22</f>
        <v>8000</v>
      </c>
      <c r="E21" s="123">
        <f>E22</f>
        <v>0</v>
      </c>
      <c r="F21" s="123">
        <f>F22</f>
        <v>0</v>
      </c>
      <c r="G21" s="123">
        <v>0</v>
      </c>
      <c r="H21" s="93">
        <f>SUM(I21:K21)</f>
        <v>8000</v>
      </c>
      <c r="I21" s="93">
        <f>I22</f>
        <v>8000</v>
      </c>
      <c r="J21" s="93">
        <v>0</v>
      </c>
      <c r="K21" s="93">
        <v>0</v>
      </c>
      <c r="L21" s="93">
        <v>0</v>
      </c>
      <c r="M21" s="93">
        <f t="shared" si="0"/>
        <v>100</v>
      </c>
      <c r="N21" s="93">
        <f t="shared" si="1"/>
        <v>0</v>
      </c>
      <c r="O21" s="93">
        <f t="shared" si="2"/>
        <v>100</v>
      </c>
      <c r="P21" s="93">
        <f t="shared" si="3"/>
        <v>0</v>
      </c>
      <c r="Q21" s="93" t="str">
        <f t="shared" si="4"/>
        <v>-</v>
      </c>
      <c r="R21" s="93">
        <f t="shared" si="5"/>
        <v>0</v>
      </c>
      <c r="S21" s="93" t="str">
        <f t="shared" si="6"/>
        <v>-</v>
      </c>
      <c r="T21" s="93">
        <f t="shared" si="7"/>
        <v>0</v>
      </c>
      <c r="U21" s="99"/>
      <c r="V21" s="76"/>
      <c r="W21" s="113"/>
      <c r="X21" s="91"/>
      <c r="Y21" s="114"/>
      <c r="Z21" s="92"/>
      <c r="AA21" s="91"/>
      <c r="AB21" s="115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</row>
    <row r="22" spans="1:118" s="33" customFormat="1" ht="141.75" outlineLevel="3" x14ac:dyDescent="0.25">
      <c r="A22" s="121" t="s">
        <v>174</v>
      </c>
      <c r="B22" s="124" t="s">
        <v>403</v>
      </c>
      <c r="C22" s="93">
        <f t="shared" si="10"/>
        <v>8000</v>
      </c>
      <c r="D22" s="123">
        <v>8000</v>
      </c>
      <c r="E22" s="123">
        <v>0</v>
      </c>
      <c r="F22" s="123">
        <v>0</v>
      </c>
      <c r="G22" s="123">
        <v>0</v>
      </c>
      <c r="H22" s="93">
        <f t="shared" si="9"/>
        <v>8000</v>
      </c>
      <c r="I22" s="93">
        <v>8000</v>
      </c>
      <c r="J22" s="93">
        <v>0</v>
      </c>
      <c r="K22" s="93">
        <v>0</v>
      </c>
      <c r="L22" s="93">
        <v>0</v>
      </c>
      <c r="M22" s="93">
        <f t="shared" si="0"/>
        <v>100</v>
      </c>
      <c r="N22" s="93">
        <f t="shared" si="1"/>
        <v>0</v>
      </c>
      <c r="O22" s="93">
        <f t="shared" si="2"/>
        <v>100</v>
      </c>
      <c r="P22" s="93">
        <f t="shared" si="3"/>
        <v>0</v>
      </c>
      <c r="Q22" s="93" t="str">
        <f t="shared" si="4"/>
        <v>-</v>
      </c>
      <c r="R22" s="93">
        <f t="shared" si="5"/>
        <v>0</v>
      </c>
      <c r="S22" s="93" t="str">
        <f t="shared" si="6"/>
        <v>-</v>
      </c>
      <c r="T22" s="93">
        <f t="shared" si="7"/>
        <v>0</v>
      </c>
      <c r="U22" s="99"/>
      <c r="V22" s="76"/>
      <c r="W22" s="113"/>
      <c r="X22" s="91"/>
      <c r="Y22" s="114"/>
      <c r="Z22" s="92"/>
      <c r="AA22" s="91"/>
      <c r="AB22" s="115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</row>
    <row r="23" spans="1:118" s="117" customFormat="1" ht="35.25" customHeight="1" x14ac:dyDescent="0.25">
      <c r="A23" s="219">
        <v>2</v>
      </c>
      <c r="B23" s="220" t="s">
        <v>404</v>
      </c>
      <c r="C23" s="221">
        <f>D23+E23+F23</f>
        <v>1764840.9</v>
      </c>
      <c r="D23" s="222">
        <f>D24+D37+D42+D47</f>
        <v>315123.09999999998</v>
      </c>
      <c r="E23" s="222">
        <f>E24+E37+E42+E47</f>
        <v>1406998.9</v>
      </c>
      <c r="F23" s="222">
        <f>F24+F37+F42+F47</f>
        <v>42718.9</v>
      </c>
      <c r="G23" s="222">
        <f>G24+G37+G42+G47</f>
        <v>59186.8</v>
      </c>
      <c r="H23" s="221">
        <f>I23+J23+K23</f>
        <v>1759376.2</v>
      </c>
      <c r="I23" s="222">
        <f>I24+I37+I42+I47</f>
        <v>309658.8</v>
      </c>
      <c r="J23" s="222">
        <f>J24+J37+J42+J47</f>
        <v>1406998.6</v>
      </c>
      <c r="K23" s="222">
        <f>K24+K37+K42+K47</f>
        <v>42718.8</v>
      </c>
      <c r="L23" s="222">
        <f>L24+L37+L42+L47</f>
        <v>59186.8</v>
      </c>
      <c r="M23" s="221">
        <f t="shared" si="0"/>
        <v>99.7</v>
      </c>
      <c r="N23" s="221">
        <f t="shared" si="1"/>
        <v>5464.7</v>
      </c>
      <c r="O23" s="223">
        <f t="shared" si="2"/>
        <v>98.3</v>
      </c>
      <c r="P23" s="221">
        <f t="shared" si="3"/>
        <v>5464.3</v>
      </c>
      <c r="Q23" s="221">
        <f t="shared" si="4"/>
        <v>100</v>
      </c>
      <c r="R23" s="221">
        <f t="shared" si="5"/>
        <v>0.3</v>
      </c>
      <c r="S23" s="221">
        <f t="shared" si="6"/>
        <v>100</v>
      </c>
      <c r="T23" s="221">
        <f t="shared" si="7"/>
        <v>0.1</v>
      </c>
      <c r="U23" s="148"/>
      <c r="V23" s="76"/>
      <c r="W23" s="113"/>
      <c r="X23" s="97"/>
      <c r="Y23" s="114"/>
      <c r="Z23" s="95"/>
      <c r="AA23" s="97"/>
      <c r="AB23" s="115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</row>
    <row r="24" spans="1:118" s="4" customFormat="1" ht="31.5" outlineLevel="1" x14ac:dyDescent="0.25">
      <c r="A24" s="105"/>
      <c r="B24" s="88" t="s">
        <v>65</v>
      </c>
      <c r="C24" s="89">
        <f>SUM(D24:F24)</f>
        <v>1676951.3</v>
      </c>
      <c r="D24" s="106">
        <f>D25+D28+D31+D34+D35+D36</f>
        <v>227233.5</v>
      </c>
      <c r="E24" s="106">
        <f>E25+E28+E31+E34+E35+E36</f>
        <v>1406998.9</v>
      </c>
      <c r="F24" s="106">
        <f>F25+F28+F31+F34+F35+F36</f>
        <v>42718.9</v>
      </c>
      <c r="G24" s="106">
        <f>G25+G28+G31+G34+G35+G36</f>
        <v>59186.8</v>
      </c>
      <c r="H24" s="106">
        <f>SUM(I24:K24)</f>
        <v>1672790.1</v>
      </c>
      <c r="I24" s="106">
        <f>I25+I28+I31+I34+I35+I36</f>
        <v>223072.7</v>
      </c>
      <c r="J24" s="106">
        <f>J25+J28+J31+J34+J35+J36</f>
        <v>1406998.6</v>
      </c>
      <c r="K24" s="106">
        <f>K25+K28+K31+K34+K35+K36</f>
        <v>42718.8</v>
      </c>
      <c r="L24" s="106">
        <f>L25+L28+L31+L34+L35+L36</f>
        <v>59186.8</v>
      </c>
      <c r="M24" s="89">
        <f t="shared" si="0"/>
        <v>99.8</v>
      </c>
      <c r="N24" s="120">
        <f>C24-H24</f>
        <v>4161.2</v>
      </c>
      <c r="O24" s="89">
        <f t="shared" si="2"/>
        <v>98.2</v>
      </c>
      <c r="P24" s="89">
        <f>D24-I24</f>
        <v>4160.8</v>
      </c>
      <c r="Q24" s="89">
        <f t="shared" si="4"/>
        <v>100</v>
      </c>
      <c r="R24" s="89">
        <f t="shared" si="5"/>
        <v>0.3</v>
      </c>
      <c r="S24" s="89">
        <f t="shared" si="6"/>
        <v>100</v>
      </c>
      <c r="T24" s="89">
        <f t="shared" si="7"/>
        <v>0.1</v>
      </c>
      <c r="U24" s="96"/>
      <c r="V24" s="76"/>
      <c r="W24" s="113"/>
      <c r="X24" s="97"/>
      <c r="Y24" s="114"/>
      <c r="Z24" s="95"/>
      <c r="AA24" s="97"/>
      <c r="AB24" s="115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</row>
    <row r="25" spans="1:118" s="35" customFormat="1" ht="31.5" outlineLevel="2" x14ac:dyDescent="0.25">
      <c r="A25" s="102" t="s">
        <v>100</v>
      </c>
      <c r="B25" s="132" t="s">
        <v>355</v>
      </c>
      <c r="C25" s="93">
        <f t="shared" si="10"/>
        <v>1587440.7</v>
      </c>
      <c r="D25" s="104">
        <f>D26+D27</f>
        <v>145752.9</v>
      </c>
      <c r="E25" s="104">
        <f>E26+E27</f>
        <v>1399151.2</v>
      </c>
      <c r="F25" s="104">
        <f>F26+F27</f>
        <v>42536.6</v>
      </c>
      <c r="G25" s="104">
        <v>58075.8</v>
      </c>
      <c r="H25" s="131">
        <f t="shared" ref="H25:H41" si="11">SUM(I25:K25)</f>
        <v>1587425.1</v>
      </c>
      <c r="I25" s="104">
        <f>I26+I27</f>
        <v>145737.60000000001</v>
      </c>
      <c r="J25" s="104">
        <f>J26+J27</f>
        <v>1399151</v>
      </c>
      <c r="K25" s="104">
        <f>K26+K27</f>
        <v>42536.5</v>
      </c>
      <c r="L25" s="104">
        <f>L26+L27</f>
        <v>58075.8</v>
      </c>
      <c r="M25" s="104">
        <f t="shared" si="0"/>
        <v>100</v>
      </c>
      <c r="N25" s="104">
        <f t="shared" si="1"/>
        <v>15.6</v>
      </c>
      <c r="O25" s="104">
        <f t="shared" si="2"/>
        <v>100</v>
      </c>
      <c r="P25" s="104">
        <f t="shared" si="3"/>
        <v>15.3</v>
      </c>
      <c r="Q25" s="104">
        <f t="shared" si="4"/>
        <v>100</v>
      </c>
      <c r="R25" s="104">
        <f t="shared" si="5"/>
        <v>0.2</v>
      </c>
      <c r="S25" s="104">
        <f t="shared" si="6"/>
        <v>100</v>
      </c>
      <c r="T25" s="104">
        <f t="shared" si="7"/>
        <v>0.1</v>
      </c>
      <c r="U25" s="83"/>
      <c r="V25" s="150"/>
      <c r="W25" s="151"/>
      <c r="Y25" s="174"/>
      <c r="Z25" s="30"/>
      <c r="AB25" s="154"/>
    </row>
    <row r="26" spans="1:118" s="35" customFormat="1" ht="63" outlineLevel="3" x14ac:dyDescent="0.25">
      <c r="A26" s="129" t="s">
        <v>177</v>
      </c>
      <c r="B26" s="130" t="s">
        <v>80</v>
      </c>
      <c r="C26" s="93">
        <f t="shared" ref="C26:C41" si="12">SUM(D26:F26)</f>
        <v>513442.2</v>
      </c>
      <c r="D26" s="104">
        <v>60479.7</v>
      </c>
      <c r="E26" s="104">
        <v>452962.5</v>
      </c>
      <c r="F26" s="104">
        <v>0</v>
      </c>
      <c r="G26" s="104">
        <v>43644</v>
      </c>
      <c r="H26" s="131">
        <f t="shared" si="11"/>
        <v>513430.4</v>
      </c>
      <c r="I26" s="104">
        <v>60467.9</v>
      </c>
      <c r="J26" s="104">
        <v>452962.5</v>
      </c>
      <c r="K26" s="104">
        <v>0</v>
      </c>
      <c r="L26" s="104">
        <v>43644</v>
      </c>
      <c r="M26" s="104">
        <f t="shared" si="0"/>
        <v>100</v>
      </c>
      <c r="N26" s="104">
        <f t="shared" si="1"/>
        <v>11.8</v>
      </c>
      <c r="O26" s="104">
        <f t="shared" si="2"/>
        <v>100</v>
      </c>
      <c r="P26" s="104">
        <f t="shared" si="3"/>
        <v>11.8</v>
      </c>
      <c r="Q26" s="104">
        <f t="shared" si="4"/>
        <v>100</v>
      </c>
      <c r="R26" s="104">
        <f t="shared" si="5"/>
        <v>0</v>
      </c>
      <c r="S26" s="104" t="str">
        <f t="shared" si="6"/>
        <v>-</v>
      </c>
      <c r="T26" s="104">
        <f t="shared" si="7"/>
        <v>0</v>
      </c>
      <c r="U26" s="83"/>
      <c r="V26" s="150"/>
      <c r="W26" s="151"/>
      <c r="Y26" s="174"/>
      <c r="Z26" s="30"/>
      <c r="AB26" s="154"/>
    </row>
    <row r="27" spans="1:118" s="35" customFormat="1" ht="47.25" outlineLevel="3" x14ac:dyDescent="0.25">
      <c r="A27" s="129" t="s">
        <v>178</v>
      </c>
      <c r="B27" s="130" t="s">
        <v>179</v>
      </c>
      <c r="C27" s="93">
        <f t="shared" si="12"/>
        <v>1073998.5</v>
      </c>
      <c r="D27" s="104">
        <v>85273.2</v>
      </c>
      <c r="E27" s="104">
        <v>946188.7</v>
      </c>
      <c r="F27" s="104">
        <v>42536.6</v>
      </c>
      <c r="G27" s="104">
        <v>14431.8</v>
      </c>
      <c r="H27" s="131">
        <f t="shared" si="11"/>
        <v>1073994.7</v>
      </c>
      <c r="I27" s="104">
        <v>85269.7</v>
      </c>
      <c r="J27" s="104">
        <v>946188.5</v>
      </c>
      <c r="K27" s="104">
        <v>42536.5</v>
      </c>
      <c r="L27" s="104">
        <v>14431.8</v>
      </c>
      <c r="M27" s="104">
        <f t="shared" si="0"/>
        <v>100</v>
      </c>
      <c r="N27" s="104">
        <f t="shared" si="1"/>
        <v>3.8</v>
      </c>
      <c r="O27" s="104">
        <f t="shared" si="2"/>
        <v>100</v>
      </c>
      <c r="P27" s="104">
        <f t="shared" si="3"/>
        <v>3.5</v>
      </c>
      <c r="Q27" s="104">
        <f t="shared" si="4"/>
        <v>100</v>
      </c>
      <c r="R27" s="104">
        <f t="shared" si="5"/>
        <v>0.2</v>
      </c>
      <c r="S27" s="104">
        <f t="shared" si="6"/>
        <v>100</v>
      </c>
      <c r="T27" s="104">
        <f t="shared" si="7"/>
        <v>0.1</v>
      </c>
      <c r="U27" s="83"/>
      <c r="V27" s="150"/>
      <c r="W27" s="151"/>
      <c r="Y27" s="174"/>
      <c r="Z27" s="30"/>
      <c r="AB27" s="154"/>
    </row>
    <row r="28" spans="1:118" s="91" customFormat="1" ht="31.5" outlineLevel="2" collapsed="1" x14ac:dyDescent="0.25">
      <c r="A28" s="129" t="s">
        <v>180</v>
      </c>
      <c r="B28" s="103" t="s">
        <v>354</v>
      </c>
      <c r="C28" s="93">
        <f t="shared" si="12"/>
        <v>72696.100000000006</v>
      </c>
      <c r="D28" s="104">
        <f>D29+D30</f>
        <v>72446.100000000006</v>
      </c>
      <c r="E28" s="104">
        <f>E29+E30</f>
        <v>250</v>
      </c>
      <c r="F28" s="104">
        <f>F29+F30</f>
        <v>0</v>
      </c>
      <c r="G28" s="104">
        <v>1111</v>
      </c>
      <c r="H28" s="131">
        <f t="shared" si="11"/>
        <v>68992.2</v>
      </c>
      <c r="I28" s="104">
        <f>I29+I30</f>
        <v>68742.2</v>
      </c>
      <c r="J28" s="104">
        <f>J29+J30</f>
        <v>250</v>
      </c>
      <c r="K28" s="104">
        <f>K29+K30</f>
        <v>0</v>
      </c>
      <c r="L28" s="104">
        <f>L29+L30</f>
        <v>1111</v>
      </c>
      <c r="M28" s="104">
        <f t="shared" si="0"/>
        <v>94.9</v>
      </c>
      <c r="N28" s="104">
        <f t="shared" si="1"/>
        <v>3703.9</v>
      </c>
      <c r="O28" s="104">
        <f t="shared" si="2"/>
        <v>94.9</v>
      </c>
      <c r="P28" s="104">
        <f t="shared" si="3"/>
        <v>3703.9</v>
      </c>
      <c r="Q28" s="104">
        <f t="shared" si="4"/>
        <v>100</v>
      </c>
      <c r="R28" s="104">
        <f t="shared" si="5"/>
        <v>0</v>
      </c>
      <c r="S28" s="104" t="str">
        <f t="shared" si="6"/>
        <v>-</v>
      </c>
      <c r="T28" s="104">
        <f t="shared" si="7"/>
        <v>0</v>
      </c>
      <c r="U28" s="99"/>
      <c r="V28" s="76"/>
      <c r="W28" s="113"/>
      <c r="Y28" s="114"/>
      <c r="Z28" s="92"/>
      <c r="AB28" s="115"/>
    </row>
    <row r="29" spans="1:118" s="91" customFormat="1" ht="20.25" outlineLevel="2" x14ac:dyDescent="0.25">
      <c r="A29" s="129" t="s">
        <v>181</v>
      </c>
      <c r="B29" s="130" t="s">
        <v>116</v>
      </c>
      <c r="C29" s="93">
        <f t="shared" si="12"/>
        <v>28066.400000000001</v>
      </c>
      <c r="D29" s="104">
        <f>27346.4+470</f>
        <v>27816.400000000001</v>
      </c>
      <c r="E29" s="104">
        <v>250</v>
      </c>
      <c r="F29" s="104">
        <v>0</v>
      </c>
      <c r="G29" s="104">
        <v>1111</v>
      </c>
      <c r="H29" s="204">
        <f t="shared" si="11"/>
        <v>28066.400000000001</v>
      </c>
      <c r="I29" s="104">
        <f>27346.4+470</f>
        <v>27816.400000000001</v>
      </c>
      <c r="J29" s="104">
        <v>250</v>
      </c>
      <c r="K29" s="104">
        <v>0</v>
      </c>
      <c r="L29" s="104">
        <v>1111</v>
      </c>
      <c r="M29" s="104">
        <f t="shared" si="0"/>
        <v>100</v>
      </c>
      <c r="N29" s="104">
        <f t="shared" si="1"/>
        <v>0</v>
      </c>
      <c r="O29" s="104">
        <f t="shared" si="2"/>
        <v>100</v>
      </c>
      <c r="P29" s="104">
        <f t="shared" si="3"/>
        <v>0</v>
      </c>
      <c r="Q29" s="104">
        <f t="shared" si="4"/>
        <v>100</v>
      </c>
      <c r="R29" s="104">
        <f t="shared" si="5"/>
        <v>0</v>
      </c>
      <c r="S29" s="104" t="str">
        <f t="shared" si="6"/>
        <v>-</v>
      </c>
      <c r="T29" s="104">
        <f t="shared" si="7"/>
        <v>0</v>
      </c>
      <c r="U29" s="99"/>
      <c r="V29" s="76"/>
      <c r="W29" s="113"/>
      <c r="Y29" s="114"/>
      <c r="Z29" s="92"/>
      <c r="AB29" s="115"/>
    </row>
    <row r="30" spans="1:118" s="91" customFormat="1" ht="55.5" customHeight="1" outlineLevel="2" x14ac:dyDescent="0.25">
      <c r="A30" s="129" t="s">
        <v>182</v>
      </c>
      <c r="B30" s="130" t="s">
        <v>117</v>
      </c>
      <c r="C30" s="93">
        <f t="shared" si="12"/>
        <v>44629.7</v>
      </c>
      <c r="D30" s="104">
        <v>44629.7</v>
      </c>
      <c r="E30" s="104">
        <v>0</v>
      </c>
      <c r="F30" s="104">
        <v>0</v>
      </c>
      <c r="G30" s="104">
        <v>0</v>
      </c>
      <c r="H30" s="131">
        <f t="shared" si="11"/>
        <v>40925.800000000003</v>
      </c>
      <c r="I30" s="109">
        <v>40925.800000000003</v>
      </c>
      <c r="J30" s="104">
        <v>0</v>
      </c>
      <c r="K30" s="104">
        <v>0</v>
      </c>
      <c r="L30" s="104">
        <v>0</v>
      </c>
      <c r="M30" s="104">
        <f t="shared" si="0"/>
        <v>91.7</v>
      </c>
      <c r="N30" s="104">
        <f t="shared" si="1"/>
        <v>3703.9</v>
      </c>
      <c r="O30" s="104">
        <f t="shared" si="2"/>
        <v>91.7</v>
      </c>
      <c r="P30" s="104">
        <f t="shared" si="3"/>
        <v>3703.9</v>
      </c>
      <c r="Q30" s="104" t="str">
        <f t="shared" si="4"/>
        <v>-</v>
      </c>
      <c r="R30" s="104">
        <f t="shared" si="5"/>
        <v>0</v>
      </c>
      <c r="S30" s="104" t="str">
        <f t="shared" si="6"/>
        <v>-</v>
      </c>
      <c r="T30" s="104">
        <f t="shared" si="7"/>
        <v>0</v>
      </c>
      <c r="U30" s="99"/>
      <c r="V30" s="76"/>
      <c r="W30" s="113"/>
      <c r="Y30" s="114"/>
      <c r="Z30" s="92"/>
      <c r="AB30" s="115"/>
    </row>
    <row r="31" spans="1:118" s="91" customFormat="1" ht="47.25" outlineLevel="2" x14ac:dyDescent="0.25">
      <c r="A31" s="129" t="s">
        <v>183</v>
      </c>
      <c r="B31" s="103" t="s">
        <v>408</v>
      </c>
      <c r="C31" s="93">
        <f t="shared" si="12"/>
        <v>12847.1</v>
      </c>
      <c r="D31" s="104">
        <f>D32+D33</f>
        <v>5534.5</v>
      </c>
      <c r="E31" s="104">
        <f>E32+E33</f>
        <v>7312.6</v>
      </c>
      <c r="F31" s="104">
        <f>F32+F33</f>
        <v>0</v>
      </c>
      <c r="G31" s="104">
        <f>G32+G33</f>
        <v>0</v>
      </c>
      <c r="H31" s="131">
        <f t="shared" si="11"/>
        <v>12800.1</v>
      </c>
      <c r="I31" s="104">
        <f>I32+I33</f>
        <v>5487.6</v>
      </c>
      <c r="J31" s="104">
        <f>J32+J33</f>
        <v>7312.5</v>
      </c>
      <c r="K31" s="104">
        <f>K32+K33</f>
        <v>0</v>
      </c>
      <c r="L31" s="104">
        <f>L32+L33</f>
        <v>0</v>
      </c>
      <c r="M31" s="104">
        <f t="shared" si="0"/>
        <v>99.6</v>
      </c>
      <c r="N31" s="104">
        <v>0</v>
      </c>
      <c r="O31" s="104">
        <f t="shared" si="2"/>
        <v>99.2</v>
      </c>
      <c r="P31" s="104">
        <v>0</v>
      </c>
      <c r="Q31" s="104">
        <f t="shared" si="4"/>
        <v>100</v>
      </c>
      <c r="R31" s="104">
        <f t="shared" si="5"/>
        <v>0.1</v>
      </c>
      <c r="S31" s="104" t="str">
        <f t="shared" si="6"/>
        <v>-</v>
      </c>
      <c r="T31" s="104">
        <f t="shared" si="7"/>
        <v>0</v>
      </c>
      <c r="U31" s="99"/>
      <c r="V31" s="76"/>
      <c r="W31" s="113"/>
      <c r="Y31" s="114"/>
      <c r="Z31" s="92"/>
      <c r="AB31" s="115"/>
    </row>
    <row r="32" spans="1:118" s="91" customFormat="1" ht="31.5" outlineLevel="3" x14ac:dyDescent="0.25">
      <c r="A32" s="129" t="s">
        <v>184</v>
      </c>
      <c r="B32" s="130" t="s">
        <v>7</v>
      </c>
      <c r="C32" s="93">
        <f t="shared" si="12"/>
        <v>8649.9</v>
      </c>
      <c r="D32" s="104">
        <v>1337.3</v>
      </c>
      <c r="E32" s="104">
        <v>7312.6</v>
      </c>
      <c r="F32" s="104">
        <v>0</v>
      </c>
      <c r="G32" s="104">
        <v>0</v>
      </c>
      <c r="H32" s="131">
        <f t="shared" si="11"/>
        <v>8602.9</v>
      </c>
      <c r="I32" s="104">
        <v>1290.4000000000001</v>
      </c>
      <c r="J32" s="104">
        <v>7312.5</v>
      </c>
      <c r="K32" s="104">
        <v>0</v>
      </c>
      <c r="L32" s="104">
        <v>0</v>
      </c>
      <c r="M32" s="104">
        <f t="shared" si="0"/>
        <v>99.5</v>
      </c>
      <c r="N32" s="104">
        <f t="shared" ref="N32:N63" si="13">C32-H32</f>
        <v>47</v>
      </c>
      <c r="O32" s="104">
        <f t="shared" si="2"/>
        <v>96.5</v>
      </c>
      <c r="P32" s="104">
        <f t="shared" ref="P32:P63" si="14">D32-I32</f>
        <v>46.9</v>
      </c>
      <c r="Q32" s="104">
        <f t="shared" si="4"/>
        <v>100</v>
      </c>
      <c r="R32" s="104">
        <f t="shared" si="5"/>
        <v>0.1</v>
      </c>
      <c r="S32" s="104" t="str">
        <f t="shared" si="6"/>
        <v>-</v>
      </c>
      <c r="T32" s="104">
        <f t="shared" si="7"/>
        <v>0</v>
      </c>
      <c r="U32" s="99"/>
      <c r="V32" s="76"/>
      <c r="W32" s="113"/>
      <c r="Y32" s="114"/>
      <c r="Z32" s="92"/>
      <c r="AB32" s="115"/>
    </row>
    <row r="33" spans="1:118" s="91" customFormat="1" ht="31.5" outlineLevel="3" x14ac:dyDescent="0.25">
      <c r="A33" s="129" t="s">
        <v>185</v>
      </c>
      <c r="B33" s="130" t="s">
        <v>186</v>
      </c>
      <c r="C33" s="93">
        <f t="shared" si="12"/>
        <v>4197.2</v>
      </c>
      <c r="D33" s="104">
        <v>4197.2</v>
      </c>
      <c r="E33" s="104">
        <v>0</v>
      </c>
      <c r="F33" s="104">
        <v>0</v>
      </c>
      <c r="G33" s="104">
        <v>0</v>
      </c>
      <c r="H33" s="131">
        <f t="shared" si="11"/>
        <v>4197.2</v>
      </c>
      <c r="I33" s="104">
        <v>4197.2</v>
      </c>
      <c r="J33" s="104">
        <v>0</v>
      </c>
      <c r="K33" s="104">
        <v>0</v>
      </c>
      <c r="L33" s="104">
        <v>0</v>
      </c>
      <c r="M33" s="104">
        <f t="shared" si="0"/>
        <v>100</v>
      </c>
      <c r="N33" s="104">
        <f t="shared" si="13"/>
        <v>0</v>
      </c>
      <c r="O33" s="104">
        <f t="shared" si="2"/>
        <v>100</v>
      </c>
      <c r="P33" s="104">
        <f t="shared" si="14"/>
        <v>0</v>
      </c>
      <c r="Q33" s="104" t="str">
        <f t="shared" si="4"/>
        <v>-</v>
      </c>
      <c r="R33" s="104">
        <f t="shared" si="5"/>
        <v>0</v>
      </c>
      <c r="S33" s="104" t="str">
        <f t="shared" si="6"/>
        <v>-</v>
      </c>
      <c r="T33" s="104">
        <f t="shared" si="7"/>
        <v>0</v>
      </c>
      <c r="U33" s="99"/>
      <c r="V33" s="76"/>
      <c r="W33" s="113"/>
      <c r="Y33" s="114"/>
      <c r="Z33" s="92"/>
      <c r="AB33" s="115"/>
    </row>
    <row r="34" spans="1:118" s="91" customFormat="1" ht="31.5" outlineLevel="2" x14ac:dyDescent="0.25">
      <c r="A34" s="129" t="s">
        <v>187</v>
      </c>
      <c r="B34" s="132" t="s">
        <v>409</v>
      </c>
      <c r="C34" s="93">
        <f t="shared" si="12"/>
        <v>3500</v>
      </c>
      <c r="D34" s="104">
        <v>3500</v>
      </c>
      <c r="E34" s="104">
        <v>0</v>
      </c>
      <c r="F34" s="104">
        <v>0</v>
      </c>
      <c r="G34" s="104">
        <v>0</v>
      </c>
      <c r="H34" s="131">
        <f t="shared" si="11"/>
        <v>3105.3</v>
      </c>
      <c r="I34" s="104">
        <v>3105.3</v>
      </c>
      <c r="J34" s="104">
        <v>0</v>
      </c>
      <c r="K34" s="104">
        <v>0</v>
      </c>
      <c r="L34" s="104">
        <v>0</v>
      </c>
      <c r="M34" s="104">
        <f t="shared" si="0"/>
        <v>88.7</v>
      </c>
      <c r="N34" s="104">
        <f t="shared" si="13"/>
        <v>394.7</v>
      </c>
      <c r="O34" s="104">
        <f t="shared" si="2"/>
        <v>88.7</v>
      </c>
      <c r="P34" s="104">
        <f t="shared" si="14"/>
        <v>394.7</v>
      </c>
      <c r="Q34" s="104" t="str">
        <f t="shared" si="4"/>
        <v>-</v>
      </c>
      <c r="R34" s="104">
        <f t="shared" si="5"/>
        <v>0</v>
      </c>
      <c r="S34" s="104" t="str">
        <f t="shared" si="6"/>
        <v>-</v>
      </c>
      <c r="T34" s="98">
        <f t="shared" si="7"/>
        <v>0</v>
      </c>
      <c r="U34" s="99"/>
      <c r="V34" s="76"/>
      <c r="W34" s="113"/>
      <c r="Y34" s="114"/>
      <c r="Z34" s="92"/>
      <c r="AB34" s="115"/>
    </row>
    <row r="35" spans="1:118" s="91" customFormat="1" ht="31.5" outlineLevel="2" x14ac:dyDescent="0.25">
      <c r="A35" s="129" t="s">
        <v>104</v>
      </c>
      <c r="B35" s="132" t="s">
        <v>410</v>
      </c>
      <c r="C35" s="93">
        <f>SUM(D35:F35)</f>
        <v>0</v>
      </c>
      <c r="D35" s="104">
        <v>0</v>
      </c>
      <c r="E35" s="104">
        <v>0</v>
      </c>
      <c r="F35" s="104">
        <v>0</v>
      </c>
      <c r="G35" s="104">
        <v>0</v>
      </c>
      <c r="H35" s="131">
        <f t="shared" si="11"/>
        <v>0</v>
      </c>
      <c r="I35" s="104">
        <v>0</v>
      </c>
      <c r="J35" s="104">
        <v>0</v>
      </c>
      <c r="K35" s="104">
        <v>0</v>
      </c>
      <c r="L35" s="104">
        <v>0</v>
      </c>
      <c r="M35" s="104" t="str">
        <f>IFERROR(H35/C35*100,"-")</f>
        <v>-</v>
      </c>
      <c r="N35" s="104">
        <f>C35-H35</f>
        <v>0</v>
      </c>
      <c r="O35" s="104" t="str">
        <f t="shared" si="2"/>
        <v>-</v>
      </c>
      <c r="P35" s="104">
        <f t="shared" si="14"/>
        <v>0</v>
      </c>
      <c r="Q35" s="104" t="str">
        <f t="shared" si="4"/>
        <v>-</v>
      </c>
      <c r="R35" s="104">
        <f t="shared" si="5"/>
        <v>0</v>
      </c>
      <c r="S35" s="104" t="str">
        <f t="shared" si="6"/>
        <v>-</v>
      </c>
      <c r="T35" s="98">
        <f t="shared" si="7"/>
        <v>0</v>
      </c>
      <c r="U35" s="99"/>
      <c r="V35" s="76"/>
      <c r="W35" s="113"/>
      <c r="Y35" s="114"/>
      <c r="Z35" s="92"/>
      <c r="AB35" s="115"/>
    </row>
    <row r="36" spans="1:118" s="91" customFormat="1" ht="47.25" outlineLevel="2" x14ac:dyDescent="0.25">
      <c r="A36" s="129" t="s">
        <v>105</v>
      </c>
      <c r="B36" s="132" t="s">
        <v>610</v>
      </c>
      <c r="C36" s="93">
        <f>SUM(D36:F36)</f>
        <v>467.4</v>
      </c>
      <c r="D36" s="104">
        <v>0</v>
      </c>
      <c r="E36" s="104">
        <v>285.10000000000002</v>
      </c>
      <c r="F36" s="104">
        <v>182.3</v>
      </c>
      <c r="G36" s="104">
        <v>0</v>
      </c>
      <c r="H36" s="131">
        <f t="shared" si="11"/>
        <v>467.4</v>
      </c>
      <c r="I36" s="104">
        <v>0</v>
      </c>
      <c r="J36" s="104">
        <v>285.10000000000002</v>
      </c>
      <c r="K36" s="104">
        <v>182.3</v>
      </c>
      <c r="L36" s="104">
        <v>0</v>
      </c>
      <c r="M36" s="104">
        <f>IFERROR(H36/C36*100,"-")</f>
        <v>100</v>
      </c>
      <c r="N36" s="104">
        <f>C36-H36</f>
        <v>0</v>
      </c>
      <c r="O36" s="104" t="str">
        <f t="shared" si="2"/>
        <v>-</v>
      </c>
      <c r="P36" s="104">
        <f t="shared" si="14"/>
        <v>0</v>
      </c>
      <c r="Q36" s="104">
        <f t="shared" si="4"/>
        <v>100</v>
      </c>
      <c r="R36" s="104">
        <f t="shared" si="5"/>
        <v>0</v>
      </c>
      <c r="S36" s="104">
        <f t="shared" si="6"/>
        <v>100</v>
      </c>
      <c r="T36" s="98">
        <f t="shared" si="7"/>
        <v>0</v>
      </c>
      <c r="U36" s="99"/>
      <c r="V36" s="76"/>
      <c r="W36" s="113"/>
      <c r="Y36" s="114"/>
      <c r="Z36" s="92"/>
      <c r="AB36" s="115"/>
    </row>
    <row r="37" spans="1:118" s="101" customFormat="1" ht="47.25" outlineLevel="1" x14ac:dyDescent="0.25">
      <c r="A37" s="105"/>
      <c r="B37" s="88" t="s">
        <v>66</v>
      </c>
      <c r="C37" s="89">
        <f t="shared" si="12"/>
        <v>5951.4</v>
      </c>
      <c r="D37" s="89">
        <f>D38</f>
        <v>5951.4</v>
      </c>
      <c r="E37" s="89">
        <f>E38</f>
        <v>0</v>
      </c>
      <c r="F37" s="89">
        <f>F38</f>
        <v>0</v>
      </c>
      <c r="G37" s="89">
        <f>G38</f>
        <v>0</v>
      </c>
      <c r="H37" s="106">
        <f t="shared" si="11"/>
        <v>5648.8</v>
      </c>
      <c r="I37" s="89">
        <f>I38</f>
        <v>5648.8</v>
      </c>
      <c r="J37" s="89">
        <f>J38</f>
        <v>0</v>
      </c>
      <c r="K37" s="89">
        <f>K38</f>
        <v>0</v>
      </c>
      <c r="L37" s="89">
        <f>L38</f>
        <v>0</v>
      </c>
      <c r="M37" s="89">
        <f t="shared" si="0"/>
        <v>94.9</v>
      </c>
      <c r="N37" s="89">
        <f t="shared" si="13"/>
        <v>302.60000000000002</v>
      </c>
      <c r="O37" s="89">
        <f t="shared" si="2"/>
        <v>94.9</v>
      </c>
      <c r="P37" s="89">
        <f t="shared" si="14"/>
        <v>302.60000000000002</v>
      </c>
      <c r="Q37" s="89" t="str">
        <f t="shared" si="4"/>
        <v>-</v>
      </c>
      <c r="R37" s="89">
        <f t="shared" si="5"/>
        <v>0</v>
      </c>
      <c r="S37" s="89" t="str">
        <f t="shared" si="6"/>
        <v>-</v>
      </c>
      <c r="T37" s="89">
        <f t="shared" si="7"/>
        <v>0</v>
      </c>
      <c r="U37" s="96"/>
      <c r="V37" s="76"/>
      <c r="W37" s="113"/>
      <c r="X37" s="97"/>
      <c r="Y37" s="114"/>
      <c r="Z37" s="95"/>
      <c r="AA37" s="97"/>
      <c r="AB37" s="115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7"/>
      <c r="BS37" s="97"/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7"/>
      <c r="CU37" s="97"/>
      <c r="CV37" s="97"/>
      <c r="CW37" s="97"/>
      <c r="CX37" s="97"/>
      <c r="CY37" s="97"/>
      <c r="CZ37" s="97"/>
      <c r="DA37" s="97"/>
      <c r="DB37" s="97"/>
      <c r="DC37" s="97"/>
      <c r="DD37" s="97"/>
      <c r="DE37" s="97"/>
      <c r="DF37" s="97"/>
      <c r="DG37" s="97"/>
      <c r="DH37" s="97"/>
      <c r="DI37" s="97"/>
      <c r="DJ37" s="97"/>
      <c r="DK37" s="97"/>
      <c r="DL37" s="97"/>
      <c r="DM37" s="97"/>
      <c r="DN37" s="97"/>
    </row>
    <row r="38" spans="1:118" s="33" customFormat="1" ht="31.5" outlineLevel="2" x14ac:dyDescent="0.25">
      <c r="A38" s="205" t="s">
        <v>107</v>
      </c>
      <c r="B38" s="206" t="s">
        <v>411</v>
      </c>
      <c r="C38" s="93">
        <f t="shared" si="12"/>
        <v>5951.4</v>
      </c>
      <c r="D38" s="109">
        <f>D39+D40+D41</f>
        <v>5951.4</v>
      </c>
      <c r="E38" s="109">
        <f>E39+E40+E41</f>
        <v>0</v>
      </c>
      <c r="F38" s="109">
        <f>F39+F40+F41</f>
        <v>0</v>
      </c>
      <c r="G38" s="109">
        <f>G39+G40+G41</f>
        <v>0</v>
      </c>
      <c r="H38" s="131">
        <f t="shared" si="11"/>
        <v>5648.8</v>
      </c>
      <c r="I38" s="109">
        <f>I39+I40+I41</f>
        <v>5648.8</v>
      </c>
      <c r="J38" s="109">
        <f>J39+J40+J41</f>
        <v>0</v>
      </c>
      <c r="K38" s="109">
        <f>K39+K40+K41</f>
        <v>0</v>
      </c>
      <c r="L38" s="109">
        <f>L39+L40+L41</f>
        <v>0</v>
      </c>
      <c r="M38" s="93">
        <f t="shared" si="0"/>
        <v>94.9</v>
      </c>
      <c r="N38" s="93">
        <f t="shared" si="13"/>
        <v>302.60000000000002</v>
      </c>
      <c r="O38" s="93">
        <f t="shared" si="2"/>
        <v>94.9</v>
      </c>
      <c r="P38" s="93">
        <f t="shared" si="14"/>
        <v>302.60000000000002</v>
      </c>
      <c r="Q38" s="93" t="str">
        <f t="shared" si="4"/>
        <v>-</v>
      </c>
      <c r="R38" s="93">
        <f t="shared" si="5"/>
        <v>0</v>
      </c>
      <c r="S38" s="93" t="str">
        <f t="shared" si="6"/>
        <v>-</v>
      </c>
      <c r="T38" s="93">
        <f t="shared" si="7"/>
        <v>0</v>
      </c>
      <c r="U38" s="99"/>
      <c r="V38" s="76"/>
      <c r="W38" s="113"/>
      <c r="X38" s="91"/>
      <c r="Y38" s="114"/>
      <c r="Z38" s="92"/>
      <c r="AA38" s="91"/>
      <c r="AB38" s="115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</row>
    <row r="39" spans="1:118" s="33" customFormat="1" ht="31.5" outlineLevel="3" x14ac:dyDescent="0.25">
      <c r="A39" s="207" t="s">
        <v>174</v>
      </c>
      <c r="B39" s="208" t="s">
        <v>6</v>
      </c>
      <c r="C39" s="123">
        <f t="shared" si="12"/>
        <v>997.3</v>
      </c>
      <c r="D39" s="209">
        <v>997.3</v>
      </c>
      <c r="E39" s="209">
        <v>0</v>
      </c>
      <c r="F39" s="209">
        <v>0</v>
      </c>
      <c r="G39" s="209">
        <v>0</v>
      </c>
      <c r="H39" s="210">
        <f t="shared" si="11"/>
        <v>902.8</v>
      </c>
      <c r="I39" s="209">
        <v>902.8</v>
      </c>
      <c r="J39" s="209">
        <v>0</v>
      </c>
      <c r="K39" s="209">
        <v>0</v>
      </c>
      <c r="L39" s="209">
        <v>0</v>
      </c>
      <c r="M39" s="123">
        <f t="shared" si="0"/>
        <v>90.5</v>
      </c>
      <c r="N39" s="123">
        <f t="shared" si="13"/>
        <v>94.5</v>
      </c>
      <c r="O39" s="123">
        <f t="shared" si="2"/>
        <v>90.5</v>
      </c>
      <c r="P39" s="123">
        <f t="shared" si="14"/>
        <v>94.5</v>
      </c>
      <c r="Q39" s="123" t="str">
        <f t="shared" si="4"/>
        <v>-</v>
      </c>
      <c r="R39" s="123">
        <f t="shared" si="5"/>
        <v>0</v>
      </c>
      <c r="S39" s="123" t="str">
        <f t="shared" si="6"/>
        <v>-</v>
      </c>
      <c r="T39" s="123">
        <f t="shared" si="7"/>
        <v>0</v>
      </c>
      <c r="U39" s="99"/>
      <c r="V39" s="76"/>
      <c r="W39" s="113"/>
      <c r="X39" s="91"/>
      <c r="Y39" s="114"/>
      <c r="Z39" s="92"/>
      <c r="AA39" s="91"/>
      <c r="AB39" s="115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</row>
    <row r="40" spans="1:118" s="33" customFormat="1" ht="31.5" outlineLevel="3" x14ac:dyDescent="0.25">
      <c r="A40" s="211" t="s">
        <v>175</v>
      </c>
      <c r="B40" s="212" t="s">
        <v>188</v>
      </c>
      <c r="C40" s="93">
        <f t="shared" si="12"/>
        <v>4477.3</v>
      </c>
      <c r="D40" s="109">
        <v>4477.3</v>
      </c>
      <c r="E40" s="109">
        <v>0</v>
      </c>
      <c r="F40" s="109">
        <v>0</v>
      </c>
      <c r="G40" s="109">
        <v>0</v>
      </c>
      <c r="H40" s="131">
        <f t="shared" si="11"/>
        <v>4425.1000000000004</v>
      </c>
      <c r="I40" s="109">
        <v>4425.1000000000004</v>
      </c>
      <c r="J40" s="109">
        <v>0</v>
      </c>
      <c r="K40" s="109">
        <v>0</v>
      </c>
      <c r="L40" s="109">
        <v>0</v>
      </c>
      <c r="M40" s="93">
        <f t="shared" si="0"/>
        <v>98.8</v>
      </c>
      <c r="N40" s="93">
        <f t="shared" si="13"/>
        <v>52.2</v>
      </c>
      <c r="O40" s="93">
        <f t="shared" si="2"/>
        <v>98.8</v>
      </c>
      <c r="P40" s="93">
        <f t="shared" si="14"/>
        <v>52.2</v>
      </c>
      <c r="Q40" s="93" t="str">
        <f t="shared" si="4"/>
        <v>-</v>
      </c>
      <c r="R40" s="93">
        <f t="shared" si="5"/>
        <v>0</v>
      </c>
      <c r="S40" s="93" t="str">
        <f t="shared" si="6"/>
        <v>-</v>
      </c>
      <c r="T40" s="93">
        <f t="shared" si="7"/>
        <v>0</v>
      </c>
      <c r="U40" s="99"/>
      <c r="V40" s="76"/>
      <c r="W40" s="113"/>
      <c r="X40" s="91"/>
      <c r="Y40" s="114"/>
      <c r="Z40" s="92"/>
      <c r="AA40" s="91"/>
      <c r="AB40" s="115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</row>
    <row r="41" spans="1:118" s="33" customFormat="1" ht="31.5" outlineLevel="3" x14ac:dyDescent="0.25">
      <c r="A41" s="129" t="s">
        <v>176</v>
      </c>
      <c r="B41" s="212" t="s">
        <v>189</v>
      </c>
      <c r="C41" s="93">
        <f t="shared" si="12"/>
        <v>476.8</v>
      </c>
      <c r="D41" s="104">
        <v>476.8</v>
      </c>
      <c r="E41" s="104">
        <v>0</v>
      </c>
      <c r="F41" s="104">
        <v>0</v>
      </c>
      <c r="G41" s="104">
        <v>0</v>
      </c>
      <c r="H41" s="131">
        <f t="shared" si="11"/>
        <v>320.89999999999998</v>
      </c>
      <c r="I41" s="175">
        <v>320.89999999999998</v>
      </c>
      <c r="J41" s="104">
        <v>0</v>
      </c>
      <c r="K41" s="104">
        <v>0</v>
      </c>
      <c r="L41" s="104">
        <v>0</v>
      </c>
      <c r="M41" s="213">
        <f t="shared" ref="M41:M71" si="15">IFERROR(H41/C41*100,"-")</f>
        <v>67.3</v>
      </c>
      <c r="N41" s="213">
        <f t="shared" si="13"/>
        <v>155.9</v>
      </c>
      <c r="O41" s="213">
        <f t="shared" ref="O41:O71" si="16">IFERROR(I41/D41*100,"-")</f>
        <v>67.3</v>
      </c>
      <c r="P41" s="213">
        <f t="shared" si="14"/>
        <v>155.9</v>
      </c>
      <c r="Q41" s="93" t="str">
        <f t="shared" ref="Q41:Q71" si="17">IFERROR(J41/E41*100,"-")</f>
        <v>-</v>
      </c>
      <c r="R41" s="213">
        <f t="shared" ref="R41:R71" si="18">E41-J41</f>
        <v>0</v>
      </c>
      <c r="S41" s="213" t="str">
        <f t="shared" ref="S41:S71" si="19">IFERROR(K41/F41*100,"-")</f>
        <v>-</v>
      </c>
      <c r="T41" s="213">
        <f t="shared" ref="T41:T71" si="20">F41-K41</f>
        <v>0</v>
      </c>
      <c r="U41" s="96"/>
      <c r="V41" s="76"/>
      <c r="W41" s="113"/>
      <c r="X41" s="91"/>
      <c r="Y41" s="114"/>
      <c r="Z41" s="92"/>
      <c r="AA41" s="91"/>
      <c r="AB41" s="115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  <c r="CQ41" s="91"/>
      <c r="CR41" s="91"/>
      <c r="CS41" s="91"/>
      <c r="CT41" s="91"/>
      <c r="CU41" s="91"/>
      <c r="CV41" s="91"/>
      <c r="CW41" s="91"/>
      <c r="CX41" s="91"/>
      <c r="CY41" s="91"/>
      <c r="CZ41" s="91"/>
      <c r="DA41" s="91"/>
      <c r="DB41" s="91"/>
      <c r="DC41" s="91"/>
      <c r="DD41" s="91"/>
      <c r="DE41" s="91"/>
      <c r="DF41" s="91"/>
      <c r="DG41" s="91"/>
      <c r="DH41" s="91"/>
      <c r="DI41" s="91"/>
      <c r="DJ41" s="91"/>
      <c r="DK41" s="91"/>
      <c r="DL41" s="91"/>
      <c r="DM41" s="91"/>
      <c r="DN41" s="91"/>
    </row>
    <row r="42" spans="1:118" s="101" customFormat="1" ht="31.5" outlineLevel="1" x14ac:dyDescent="0.25">
      <c r="A42" s="105"/>
      <c r="B42" s="88" t="s">
        <v>67</v>
      </c>
      <c r="C42" s="89">
        <f t="shared" ref="C42:C46" si="21">SUM(D42:F42)</f>
        <v>81938.2</v>
      </c>
      <c r="D42" s="89">
        <f>D43+D44+D45</f>
        <v>81938.2</v>
      </c>
      <c r="E42" s="89">
        <f>E43+E44+E45</f>
        <v>0</v>
      </c>
      <c r="F42" s="89">
        <f>F43+F44+F45</f>
        <v>0</v>
      </c>
      <c r="G42" s="89">
        <f>G43+G44+G45</f>
        <v>0</v>
      </c>
      <c r="H42" s="89">
        <f t="shared" ref="H42:H47" si="22">SUM(I42:K42)</f>
        <v>80937.3</v>
      </c>
      <c r="I42" s="89">
        <f>I43+I44+I45</f>
        <v>80937.3</v>
      </c>
      <c r="J42" s="89">
        <f>J43+J44+J45</f>
        <v>0</v>
      </c>
      <c r="K42" s="89">
        <f>K43+K44+K45</f>
        <v>0</v>
      </c>
      <c r="L42" s="89">
        <f>L43+L44+L45</f>
        <v>0</v>
      </c>
      <c r="M42" s="89">
        <f t="shared" si="15"/>
        <v>98.8</v>
      </c>
      <c r="N42" s="89">
        <f t="shared" si="13"/>
        <v>1000.9</v>
      </c>
      <c r="O42" s="89">
        <f t="shared" si="16"/>
        <v>98.8</v>
      </c>
      <c r="P42" s="89">
        <f t="shared" si="14"/>
        <v>1000.9</v>
      </c>
      <c r="Q42" s="89" t="str">
        <f t="shared" si="17"/>
        <v>-</v>
      </c>
      <c r="R42" s="89">
        <f t="shared" si="18"/>
        <v>0</v>
      </c>
      <c r="S42" s="89" t="str">
        <f t="shared" si="19"/>
        <v>-</v>
      </c>
      <c r="T42" s="89">
        <f t="shared" si="20"/>
        <v>0</v>
      </c>
      <c r="U42" s="96"/>
      <c r="V42" s="76"/>
      <c r="W42" s="113"/>
      <c r="X42" s="97"/>
      <c r="Y42" s="114"/>
      <c r="Z42" s="95"/>
      <c r="AA42" s="97"/>
      <c r="AB42" s="115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7"/>
      <c r="BS42" s="97"/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  <c r="CN42" s="97"/>
      <c r="CO42" s="97"/>
      <c r="CP42" s="97"/>
      <c r="CQ42" s="97"/>
      <c r="CR42" s="97"/>
      <c r="CS42" s="97"/>
      <c r="CT42" s="97"/>
      <c r="CU42" s="97"/>
      <c r="CV42" s="97"/>
      <c r="CW42" s="97"/>
      <c r="CX42" s="97"/>
      <c r="CY42" s="97"/>
      <c r="CZ42" s="97"/>
      <c r="DA42" s="97"/>
      <c r="DB42" s="97"/>
      <c r="DC42" s="97"/>
      <c r="DD42" s="97"/>
      <c r="DE42" s="97"/>
      <c r="DF42" s="97"/>
      <c r="DG42" s="97"/>
      <c r="DH42" s="97"/>
      <c r="DI42" s="97"/>
      <c r="DJ42" s="97"/>
      <c r="DK42" s="97"/>
      <c r="DL42" s="97"/>
      <c r="DM42" s="97"/>
      <c r="DN42" s="97"/>
    </row>
    <row r="43" spans="1:118" s="33" customFormat="1" ht="31.5" outlineLevel="2" x14ac:dyDescent="0.25">
      <c r="A43" s="129" t="s">
        <v>110</v>
      </c>
      <c r="B43" s="132" t="s">
        <v>412</v>
      </c>
      <c r="C43" s="93">
        <f t="shared" si="21"/>
        <v>80556.2</v>
      </c>
      <c r="D43" s="104">
        <v>80556.2</v>
      </c>
      <c r="E43" s="93">
        <v>0</v>
      </c>
      <c r="F43" s="214">
        <v>0</v>
      </c>
      <c r="G43" s="214">
        <v>0</v>
      </c>
      <c r="H43" s="104">
        <f t="shared" si="22"/>
        <v>80024.800000000003</v>
      </c>
      <c r="I43" s="109">
        <v>80024.800000000003</v>
      </c>
      <c r="J43" s="104">
        <v>0</v>
      </c>
      <c r="K43" s="104">
        <v>0</v>
      </c>
      <c r="L43" s="104">
        <v>0</v>
      </c>
      <c r="M43" s="214">
        <f t="shared" si="15"/>
        <v>99.3</v>
      </c>
      <c r="N43" s="214">
        <f t="shared" si="13"/>
        <v>531.4</v>
      </c>
      <c r="O43" s="93">
        <f t="shared" si="16"/>
        <v>99.3</v>
      </c>
      <c r="P43" s="93">
        <f t="shared" si="14"/>
        <v>531.4</v>
      </c>
      <c r="Q43" s="93" t="str">
        <f t="shared" si="17"/>
        <v>-</v>
      </c>
      <c r="R43" s="93">
        <f t="shared" si="18"/>
        <v>0</v>
      </c>
      <c r="S43" s="93" t="str">
        <f t="shared" si="19"/>
        <v>-</v>
      </c>
      <c r="T43" s="93">
        <f t="shared" si="20"/>
        <v>0</v>
      </c>
      <c r="U43" s="99"/>
      <c r="V43" s="76"/>
      <c r="W43" s="113"/>
      <c r="X43" s="91"/>
      <c r="Y43" s="114"/>
      <c r="Z43" s="92"/>
      <c r="AA43" s="91"/>
      <c r="AB43" s="115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</row>
    <row r="44" spans="1:118" s="33" customFormat="1" ht="63" outlineLevel="2" x14ac:dyDescent="0.25">
      <c r="A44" s="129" t="s">
        <v>111</v>
      </c>
      <c r="B44" s="132" t="s">
        <v>413</v>
      </c>
      <c r="C44" s="93">
        <f t="shared" si="21"/>
        <v>915.4</v>
      </c>
      <c r="D44" s="104">
        <v>915.4</v>
      </c>
      <c r="E44" s="104">
        <v>0</v>
      </c>
      <c r="F44" s="104">
        <v>0</v>
      </c>
      <c r="G44" s="104">
        <v>0</v>
      </c>
      <c r="H44" s="104">
        <f t="shared" si="22"/>
        <v>912.5</v>
      </c>
      <c r="I44" s="104">
        <v>912.5</v>
      </c>
      <c r="J44" s="104">
        <v>0</v>
      </c>
      <c r="K44" s="104">
        <v>0</v>
      </c>
      <c r="L44" s="104">
        <v>0</v>
      </c>
      <c r="M44" s="214">
        <f t="shared" si="15"/>
        <v>99.7</v>
      </c>
      <c r="N44" s="214">
        <f t="shared" si="13"/>
        <v>2.9</v>
      </c>
      <c r="O44" s="93">
        <f t="shared" si="16"/>
        <v>99.7</v>
      </c>
      <c r="P44" s="93">
        <f t="shared" si="14"/>
        <v>2.9</v>
      </c>
      <c r="Q44" s="93" t="str">
        <f t="shared" si="17"/>
        <v>-</v>
      </c>
      <c r="R44" s="93">
        <f t="shared" si="18"/>
        <v>0</v>
      </c>
      <c r="S44" s="93" t="str">
        <f t="shared" si="19"/>
        <v>-</v>
      </c>
      <c r="T44" s="93">
        <f t="shared" si="20"/>
        <v>0</v>
      </c>
      <c r="U44" s="99"/>
      <c r="V44" s="76"/>
      <c r="W44" s="113"/>
      <c r="X44" s="91"/>
      <c r="Y44" s="114"/>
      <c r="Z44" s="92"/>
      <c r="AA44" s="91"/>
      <c r="AB44" s="115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</row>
    <row r="45" spans="1:118" s="33" customFormat="1" ht="31.5" outlineLevel="2" x14ac:dyDescent="0.25">
      <c r="A45" s="129" t="s">
        <v>112</v>
      </c>
      <c r="B45" s="132" t="s">
        <v>414</v>
      </c>
      <c r="C45" s="93">
        <f t="shared" si="21"/>
        <v>466.6</v>
      </c>
      <c r="D45" s="104">
        <f>D46</f>
        <v>466.6</v>
      </c>
      <c r="E45" s="104">
        <f>E46</f>
        <v>0</v>
      </c>
      <c r="F45" s="104">
        <f>F46</f>
        <v>0</v>
      </c>
      <c r="G45" s="104">
        <f>G46</f>
        <v>0</v>
      </c>
      <c r="H45" s="104">
        <f t="shared" si="22"/>
        <v>0</v>
      </c>
      <c r="I45" s="104">
        <f>I46</f>
        <v>0</v>
      </c>
      <c r="J45" s="104">
        <f>J46</f>
        <v>0</v>
      </c>
      <c r="K45" s="104">
        <f>K46</f>
        <v>0</v>
      </c>
      <c r="L45" s="104">
        <f>L46</f>
        <v>0</v>
      </c>
      <c r="M45" s="214">
        <f t="shared" si="15"/>
        <v>0</v>
      </c>
      <c r="N45" s="214">
        <f t="shared" si="13"/>
        <v>466.6</v>
      </c>
      <c r="O45" s="93">
        <f t="shared" si="16"/>
        <v>0</v>
      </c>
      <c r="P45" s="93">
        <f t="shared" si="14"/>
        <v>466.6</v>
      </c>
      <c r="Q45" s="93" t="str">
        <f t="shared" si="17"/>
        <v>-</v>
      </c>
      <c r="R45" s="93">
        <f t="shared" si="18"/>
        <v>0</v>
      </c>
      <c r="S45" s="93" t="str">
        <f t="shared" si="19"/>
        <v>-</v>
      </c>
      <c r="T45" s="93">
        <f t="shared" si="20"/>
        <v>0</v>
      </c>
      <c r="U45" s="99"/>
      <c r="V45" s="76"/>
      <c r="W45" s="113"/>
      <c r="X45" s="91"/>
      <c r="Y45" s="114"/>
      <c r="Z45" s="92"/>
      <c r="AA45" s="91"/>
      <c r="AB45" s="115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</row>
    <row r="46" spans="1:118" s="33" customFormat="1" ht="20.25" outlineLevel="3" x14ac:dyDescent="0.25">
      <c r="A46" s="129" t="s">
        <v>247</v>
      </c>
      <c r="B46" s="130" t="s">
        <v>190</v>
      </c>
      <c r="C46" s="93">
        <f t="shared" si="21"/>
        <v>466.6</v>
      </c>
      <c r="D46" s="104">
        <v>466.6</v>
      </c>
      <c r="E46" s="104">
        <v>0</v>
      </c>
      <c r="F46" s="104">
        <v>0</v>
      </c>
      <c r="G46" s="104">
        <v>0</v>
      </c>
      <c r="H46" s="104">
        <f t="shared" si="22"/>
        <v>0</v>
      </c>
      <c r="I46" s="104">
        <v>0</v>
      </c>
      <c r="J46" s="104">
        <v>0</v>
      </c>
      <c r="K46" s="104">
        <v>0</v>
      </c>
      <c r="L46" s="104">
        <v>0</v>
      </c>
      <c r="M46" s="214">
        <f t="shared" si="15"/>
        <v>0</v>
      </c>
      <c r="N46" s="214">
        <f t="shared" si="13"/>
        <v>466.6</v>
      </c>
      <c r="O46" s="93">
        <f t="shared" si="16"/>
        <v>0</v>
      </c>
      <c r="P46" s="93">
        <f t="shared" si="14"/>
        <v>466.6</v>
      </c>
      <c r="Q46" s="93" t="str">
        <f t="shared" si="17"/>
        <v>-</v>
      </c>
      <c r="R46" s="93">
        <f t="shared" si="18"/>
        <v>0</v>
      </c>
      <c r="S46" s="93" t="str">
        <f t="shared" si="19"/>
        <v>-</v>
      </c>
      <c r="T46" s="93">
        <f t="shared" si="20"/>
        <v>0</v>
      </c>
      <c r="U46" s="99"/>
      <c r="V46" s="76"/>
      <c r="W46" s="113"/>
      <c r="X46" s="91"/>
      <c r="Y46" s="114"/>
      <c r="Z46" s="92"/>
      <c r="AA46" s="91"/>
      <c r="AB46" s="115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</row>
    <row r="47" spans="1:118" s="101" customFormat="1" ht="63" outlineLevel="1" x14ac:dyDescent="0.25">
      <c r="A47" s="105"/>
      <c r="B47" s="88" t="s">
        <v>68</v>
      </c>
      <c r="C47" s="89">
        <f>SUM(D47:F47)</f>
        <v>0</v>
      </c>
      <c r="D47" s="89">
        <f>D48</f>
        <v>0</v>
      </c>
      <c r="E47" s="89">
        <f>E48</f>
        <v>0</v>
      </c>
      <c r="F47" s="89">
        <f>F48</f>
        <v>0</v>
      </c>
      <c r="G47" s="89">
        <f>G48+G49+G51</f>
        <v>0</v>
      </c>
      <c r="H47" s="89">
        <f t="shared" si="22"/>
        <v>0</v>
      </c>
      <c r="I47" s="89">
        <f>I48</f>
        <v>0</v>
      </c>
      <c r="J47" s="89">
        <f>J48</f>
        <v>0</v>
      </c>
      <c r="K47" s="89">
        <f>K48</f>
        <v>0</v>
      </c>
      <c r="L47" s="89">
        <f>L48+L49+L51</f>
        <v>0</v>
      </c>
      <c r="M47" s="89" t="str">
        <f t="shared" si="15"/>
        <v>-</v>
      </c>
      <c r="N47" s="89">
        <f t="shared" si="13"/>
        <v>0</v>
      </c>
      <c r="O47" s="89" t="str">
        <f t="shared" si="16"/>
        <v>-</v>
      </c>
      <c r="P47" s="89">
        <f t="shared" si="14"/>
        <v>0</v>
      </c>
      <c r="Q47" s="89" t="str">
        <f t="shared" si="17"/>
        <v>-</v>
      </c>
      <c r="R47" s="89">
        <f t="shared" si="18"/>
        <v>0</v>
      </c>
      <c r="S47" s="89" t="str">
        <f t="shared" si="19"/>
        <v>-</v>
      </c>
      <c r="T47" s="89">
        <f t="shared" si="20"/>
        <v>0</v>
      </c>
      <c r="U47" s="96"/>
      <c r="V47" s="76"/>
      <c r="W47" s="113"/>
      <c r="X47" s="97"/>
      <c r="Y47" s="114"/>
      <c r="Z47" s="95"/>
      <c r="AA47" s="97"/>
      <c r="AB47" s="115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7"/>
      <c r="CA47" s="97"/>
      <c r="CB47" s="97"/>
      <c r="CC47" s="97"/>
      <c r="CD47" s="97"/>
      <c r="CE47" s="97"/>
      <c r="CF47" s="97"/>
      <c r="CG47" s="97"/>
      <c r="CH47" s="97"/>
      <c r="CI47" s="97"/>
      <c r="CJ47" s="97"/>
      <c r="CK47" s="97"/>
      <c r="CL47" s="97"/>
      <c r="CM47" s="97"/>
      <c r="CN47" s="97"/>
      <c r="CO47" s="97"/>
      <c r="CP47" s="97"/>
      <c r="CQ47" s="97"/>
      <c r="CR47" s="97"/>
      <c r="CS47" s="97"/>
      <c r="CT47" s="97"/>
      <c r="CU47" s="97"/>
      <c r="CV47" s="97"/>
      <c r="CW47" s="97"/>
      <c r="CX47" s="97"/>
      <c r="CY47" s="97"/>
      <c r="CZ47" s="97"/>
      <c r="DA47" s="97"/>
      <c r="DB47" s="97"/>
      <c r="DC47" s="97"/>
      <c r="DD47" s="97"/>
      <c r="DE47" s="97"/>
      <c r="DF47" s="97"/>
      <c r="DG47" s="97"/>
      <c r="DH47" s="97"/>
      <c r="DI47" s="97"/>
      <c r="DJ47" s="97"/>
      <c r="DK47" s="97"/>
      <c r="DL47" s="97"/>
      <c r="DM47" s="97"/>
      <c r="DN47" s="97"/>
    </row>
    <row r="48" spans="1:118" s="91" customFormat="1" ht="31.5" outlineLevel="2" x14ac:dyDescent="0.25">
      <c r="A48" s="129" t="s">
        <v>119</v>
      </c>
      <c r="B48" s="130" t="s">
        <v>415</v>
      </c>
      <c r="C48" s="104">
        <f>D48</f>
        <v>0</v>
      </c>
      <c r="D48" s="104">
        <v>0</v>
      </c>
      <c r="E48" s="104">
        <v>0</v>
      </c>
      <c r="F48" s="104">
        <v>0</v>
      </c>
      <c r="G48" s="104">
        <v>0</v>
      </c>
      <c r="H48" s="104">
        <f>I48</f>
        <v>0</v>
      </c>
      <c r="I48" s="104">
        <v>0</v>
      </c>
      <c r="J48" s="104">
        <v>0</v>
      </c>
      <c r="K48" s="104">
        <v>0</v>
      </c>
      <c r="L48" s="104">
        <v>0</v>
      </c>
      <c r="M48" s="104" t="str">
        <f t="shared" si="15"/>
        <v>-</v>
      </c>
      <c r="N48" s="104">
        <f t="shared" si="13"/>
        <v>0</v>
      </c>
      <c r="O48" s="104" t="str">
        <f t="shared" si="16"/>
        <v>-</v>
      </c>
      <c r="P48" s="104">
        <f t="shared" si="14"/>
        <v>0</v>
      </c>
      <c r="Q48" s="104" t="str">
        <f t="shared" si="17"/>
        <v>-</v>
      </c>
      <c r="R48" s="104">
        <f t="shared" si="18"/>
        <v>0</v>
      </c>
      <c r="S48" s="104" t="str">
        <f t="shared" si="19"/>
        <v>-</v>
      </c>
      <c r="T48" s="104">
        <f t="shared" si="20"/>
        <v>0</v>
      </c>
      <c r="U48" s="99"/>
      <c r="V48" s="215"/>
      <c r="W48" s="216"/>
      <c r="Y48" s="217"/>
      <c r="Z48" s="92"/>
      <c r="AB48" s="218"/>
    </row>
    <row r="49" spans="1:118" s="188" customFormat="1" ht="41.25" customHeight="1" x14ac:dyDescent="0.25">
      <c r="A49" s="136">
        <v>3</v>
      </c>
      <c r="B49" s="108" t="s">
        <v>437</v>
      </c>
      <c r="C49" s="87">
        <f>SUM(D49:F49)</f>
        <v>67572</v>
      </c>
      <c r="D49" s="87">
        <f>D50+D58+D60</f>
        <v>13764</v>
      </c>
      <c r="E49" s="87">
        <f>E50+E58+E60</f>
        <v>50872.2</v>
      </c>
      <c r="F49" s="87">
        <f>F50+F58+F60</f>
        <v>2935.8</v>
      </c>
      <c r="G49" s="87">
        <f>G50+G58+G60</f>
        <v>0</v>
      </c>
      <c r="H49" s="87">
        <f>SUM(I49:K49)</f>
        <v>67392.600000000006</v>
      </c>
      <c r="I49" s="87">
        <f>I50+I58+I60</f>
        <v>13584.9</v>
      </c>
      <c r="J49" s="87">
        <f>J50+J58+J60</f>
        <v>50871.9</v>
      </c>
      <c r="K49" s="87">
        <f>K50+K58+K60</f>
        <v>2935.8</v>
      </c>
      <c r="L49" s="87">
        <f>L50+L58+L60</f>
        <v>0</v>
      </c>
      <c r="M49" s="87">
        <f t="shared" si="15"/>
        <v>99.7</v>
      </c>
      <c r="N49" s="87">
        <f t="shared" si="13"/>
        <v>179.4</v>
      </c>
      <c r="O49" s="87">
        <f t="shared" si="16"/>
        <v>98.7</v>
      </c>
      <c r="P49" s="87">
        <f t="shared" si="14"/>
        <v>179.1</v>
      </c>
      <c r="Q49" s="87">
        <f t="shared" si="17"/>
        <v>100</v>
      </c>
      <c r="R49" s="87">
        <f t="shared" si="18"/>
        <v>0.3</v>
      </c>
      <c r="S49" s="87">
        <f t="shared" si="19"/>
        <v>100</v>
      </c>
      <c r="T49" s="87">
        <f t="shared" si="20"/>
        <v>0</v>
      </c>
      <c r="U49" s="148"/>
      <c r="V49" s="76"/>
      <c r="W49" s="113"/>
      <c r="X49" s="187"/>
      <c r="Y49" s="114"/>
      <c r="Z49" s="95"/>
      <c r="AA49" s="187"/>
      <c r="AB49" s="115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</row>
    <row r="50" spans="1:118" s="101" customFormat="1" ht="47.25" outlineLevel="1" x14ac:dyDescent="0.25">
      <c r="A50" s="227"/>
      <c r="B50" s="227" t="s">
        <v>314</v>
      </c>
      <c r="C50" s="89">
        <f>SUM(D50:F50)</f>
        <v>36343.5</v>
      </c>
      <c r="D50" s="89">
        <f>D51</f>
        <v>12142.5</v>
      </c>
      <c r="E50" s="89">
        <f>E51</f>
        <v>21265.200000000001</v>
      </c>
      <c r="F50" s="89">
        <f>F51</f>
        <v>2935.8</v>
      </c>
      <c r="G50" s="89">
        <f>G51</f>
        <v>0</v>
      </c>
      <c r="H50" s="89">
        <f>SUM(I50:K50)</f>
        <v>36164.1</v>
      </c>
      <c r="I50" s="89">
        <f>I51</f>
        <v>11963.4</v>
      </c>
      <c r="J50" s="89">
        <f>J51</f>
        <v>21264.9</v>
      </c>
      <c r="K50" s="89">
        <f>K51</f>
        <v>2935.8</v>
      </c>
      <c r="L50" s="89">
        <f>SUM(L51:L57)</f>
        <v>0</v>
      </c>
      <c r="M50" s="89">
        <f t="shared" si="15"/>
        <v>99.5</v>
      </c>
      <c r="N50" s="89">
        <f t="shared" si="13"/>
        <v>179.4</v>
      </c>
      <c r="O50" s="89">
        <f t="shared" si="16"/>
        <v>98.5</v>
      </c>
      <c r="P50" s="89">
        <f t="shared" si="14"/>
        <v>179.1</v>
      </c>
      <c r="Q50" s="89">
        <f t="shared" si="17"/>
        <v>100</v>
      </c>
      <c r="R50" s="89">
        <f t="shared" si="18"/>
        <v>0.3</v>
      </c>
      <c r="S50" s="89">
        <f t="shared" si="19"/>
        <v>100</v>
      </c>
      <c r="T50" s="89">
        <f t="shared" si="20"/>
        <v>0</v>
      </c>
      <c r="U50" s="96"/>
      <c r="V50" s="76"/>
      <c r="W50" s="113"/>
      <c r="X50" s="97"/>
      <c r="Y50" s="95"/>
      <c r="Z50" s="95"/>
      <c r="AA50" s="97"/>
      <c r="AB50" s="115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97"/>
      <c r="DL50" s="97"/>
      <c r="DM50" s="97"/>
      <c r="DN50" s="97"/>
    </row>
    <row r="51" spans="1:118" s="36" customFormat="1" ht="47.25" outlineLevel="2" x14ac:dyDescent="0.25">
      <c r="A51" s="248" t="s">
        <v>100</v>
      </c>
      <c r="B51" s="100" t="s">
        <v>518</v>
      </c>
      <c r="C51" s="294">
        <f>D51+E51+F51+G51</f>
        <v>36343.5</v>
      </c>
      <c r="D51" s="295">
        <f>D52+D53+D54+D55+D56+D57</f>
        <v>12142.5</v>
      </c>
      <c r="E51" s="295">
        <f>E52+E53+E54+E55+E56+E57</f>
        <v>21265.200000000001</v>
      </c>
      <c r="F51" s="295">
        <f>F52+F53+F54+F55+F56+F57</f>
        <v>2935.8</v>
      </c>
      <c r="G51" s="295">
        <f t="shared" ref="G51:L51" si="23">G52+G53+G54+G55+G56+G57</f>
        <v>0</v>
      </c>
      <c r="H51" s="295">
        <f>I51+J51+K51+L51</f>
        <v>36164.1</v>
      </c>
      <c r="I51" s="295">
        <f t="shared" si="23"/>
        <v>11963.4</v>
      </c>
      <c r="J51" s="295">
        <f>J52+J53+J54+J55+J56+J57</f>
        <v>21264.9</v>
      </c>
      <c r="K51" s="295">
        <f t="shared" si="23"/>
        <v>2935.8</v>
      </c>
      <c r="L51" s="295">
        <f t="shared" si="23"/>
        <v>0</v>
      </c>
      <c r="M51" s="93">
        <f t="shared" si="15"/>
        <v>99.5</v>
      </c>
      <c r="N51" s="93">
        <f t="shared" si="13"/>
        <v>179.4</v>
      </c>
      <c r="O51" s="93">
        <f t="shared" si="16"/>
        <v>98.5</v>
      </c>
      <c r="P51" s="93">
        <f t="shared" si="14"/>
        <v>179.1</v>
      </c>
      <c r="Q51" s="93">
        <f t="shared" si="17"/>
        <v>100</v>
      </c>
      <c r="R51" s="93">
        <f t="shared" si="18"/>
        <v>0.3</v>
      </c>
      <c r="S51" s="93">
        <f t="shared" si="19"/>
        <v>100</v>
      </c>
      <c r="T51" s="93">
        <f t="shared" si="20"/>
        <v>0</v>
      </c>
      <c r="U51" s="83"/>
      <c r="V51" s="150"/>
      <c r="W51" s="151"/>
      <c r="X51" s="35"/>
      <c r="Y51" s="30"/>
      <c r="Z51" s="30"/>
      <c r="AA51" s="35"/>
      <c r="AB51" s="154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</row>
    <row r="52" spans="1:118" s="36" customFormat="1" ht="41.25" customHeight="1" outlineLevel="3" x14ac:dyDescent="0.25">
      <c r="A52" s="93" t="s">
        <v>155</v>
      </c>
      <c r="B52" s="253" t="s">
        <v>313</v>
      </c>
      <c r="C52" s="294">
        <f t="shared" ref="C52:C57" si="24">D52+E52+F52+G52</f>
        <v>2707</v>
      </c>
      <c r="D52" s="295">
        <v>2707</v>
      </c>
      <c r="E52" s="295">
        <v>0</v>
      </c>
      <c r="F52" s="294">
        <v>0</v>
      </c>
      <c r="G52" s="294">
        <v>0</v>
      </c>
      <c r="H52" s="295">
        <f t="shared" ref="H52:H57" si="25">I52+J52+K52+L52</f>
        <v>2543.3000000000002</v>
      </c>
      <c r="I52" s="295">
        <v>2543.3000000000002</v>
      </c>
      <c r="J52" s="295">
        <v>0</v>
      </c>
      <c r="K52" s="295">
        <v>0</v>
      </c>
      <c r="L52" s="295">
        <v>0</v>
      </c>
      <c r="M52" s="93">
        <f t="shared" si="15"/>
        <v>94</v>
      </c>
      <c r="N52" s="93">
        <f t="shared" si="13"/>
        <v>163.69999999999999</v>
      </c>
      <c r="O52" s="93">
        <f t="shared" si="16"/>
        <v>94</v>
      </c>
      <c r="P52" s="93">
        <f t="shared" si="14"/>
        <v>163.69999999999999</v>
      </c>
      <c r="Q52" s="93" t="str">
        <f t="shared" si="17"/>
        <v>-</v>
      </c>
      <c r="R52" s="93">
        <f t="shared" si="18"/>
        <v>0</v>
      </c>
      <c r="S52" s="93" t="str">
        <f t="shared" si="19"/>
        <v>-</v>
      </c>
      <c r="T52" s="93">
        <f t="shared" si="20"/>
        <v>0</v>
      </c>
      <c r="U52" s="83"/>
      <c r="V52" s="150"/>
      <c r="W52" s="151"/>
      <c r="X52" s="35"/>
      <c r="Y52" s="30"/>
      <c r="Z52" s="30"/>
      <c r="AA52" s="35"/>
      <c r="AB52" s="154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</row>
    <row r="53" spans="1:118" s="36" customFormat="1" ht="51" customHeight="1" outlineLevel="3" x14ac:dyDescent="0.25">
      <c r="A53" s="93" t="s">
        <v>156</v>
      </c>
      <c r="B53" s="253" t="s">
        <v>158</v>
      </c>
      <c r="C53" s="294">
        <f t="shared" si="24"/>
        <v>3469</v>
      </c>
      <c r="D53" s="295">
        <v>3469</v>
      </c>
      <c r="E53" s="295">
        <v>0</v>
      </c>
      <c r="F53" s="294">
        <v>0</v>
      </c>
      <c r="G53" s="294">
        <v>0</v>
      </c>
      <c r="H53" s="295">
        <f t="shared" si="25"/>
        <v>3469</v>
      </c>
      <c r="I53" s="218">
        <v>3469</v>
      </c>
      <c r="J53" s="295">
        <v>0</v>
      </c>
      <c r="K53" s="295">
        <v>0</v>
      </c>
      <c r="L53" s="295">
        <v>0</v>
      </c>
      <c r="M53" s="93">
        <f t="shared" si="15"/>
        <v>100</v>
      </c>
      <c r="N53" s="93">
        <f t="shared" si="13"/>
        <v>0</v>
      </c>
      <c r="O53" s="93">
        <f t="shared" si="16"/>
        <v>100</v>
      </c>
      <c r="P53" s="93">
        <f t="shared" si="14"/>
        <v>0</v>
      </c>
      <c r="Q53" s="93" t="str">
        <f t="shared" si="17"/>
        <v>-</v>
      </c>
      <c r="R53" s="93">
        <f t="shared" si="18"/>
        <v>0</v>
      </c>
      <c r="S53" s="93" t="str">
        <f t="shared" si="19"/>
        <v>-</v>
      </c>
      <c r="T53" s="93">
        <f t="shared" si="20"/>
        <v>0</v>
      </c>
      <c r="U53" s="83"/>
      <c r="V53" s="150"/>
      <c r="W53" s="151"/>
      <c r="X53" s="35"/>
      <c r="Y53" s="30"/>
      <c r="Z53" s="30"/>
      <c r="AA53" s="35"/>
      <c r="AB53" s="154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</row>
    <row r="54" spans="1:118" s="36" customFormat="1" ht="109.5" customHeight="1" outlineLevel="3" x14ac:dyDescent="0.25">
      <c r="A54" s="93" t="s">
        <v>157</v>
      </c>
      <c r="B54" s="296" t="s">
        <v>515</v>
      </c>
      <c r="C54" s="294">
        <f t="shared" si="24"/>
        <v>5693.6</v>
      </c>
      <c r="D54" s="295">
        <v>0</v>
      </c>
      <c r="E54" s="295">
        <v>5693.6</v>
      </c>
      <c r="F54" s="294">
        <v>0</v>
      </c>
      <c r="G54" s="294">
        <v>0</v>
      </c>
      <c r="H54" s="295">
        <f t="shared" si="25"/>
        <v>5693.6</v>
      </c>
      <c r="I54" s="295">
        <v>0</v>
      </c>
      <c r="J54" s="295">
        <v>5693.6</v>
      </c>
      <c r="K54" s="295">
        <v>0</v>
      </c>
      <c r="L54" s="295">
        <v>0</v>
      </c>
      <c r="M54" s="93">
        <f t="shared" si="15"/>
        <v>100</v>
      </c>
      <c r="N54" s="93">
        <f t="shared" si="13"/>
        <v>0</v>
      </c>
      <c r="O54" s="93" t="str">
        <f t="shared" si="16"/>
        <v>-</v>
      </c>
      <c r="P54" s="93">
        <f t="shared" si="14"/>
        <v>0</v>
      </c>
      <c r="Q54" s="93">
        <f t="shared" si="17"/>
        <v>100</v>
      </c>
      <c r="R54" s="93">
        <f t="shared" si="18"/>
        <v>0</v>
      </c>
      <c r="S54" s="93" t="str">
        <f t="shared" si="19"/>
        <v>-</v>
      </c>
      <c r="T54" s="93">
        <f t="shared" si="20"/>
        <v>0</v>
      </c>
      <c r="U54" s="83"/>
      <c r="V54" s="150"/>
      <c r="W54" s="151"/>
      <c r="X54" s="35"/>
      <c r="Y54" s="30"/>
      <c r="Z54" s="30"/>
      <c r="AA54" s="35"/>
      <c r="AB54" s="154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</row>
    <row r="55" spans="1:118" s="36" customFormat="1" ht="95.25" customHeight="1" outlineLevel="3" x14ac:dyDescent="0.25">
      <c r="A55" s="93" t="s">
        <v>159</v>
      </c>
      <c r="B55" s="253" t="s">
        <v>516</v>
      </c>
      <c r="C55" s="294">
        <f t="shared" si="24"/>
        <v>17398</v>
      </c>
      <c r="D55" s="295">
        <v>0</v>
      </c>
      <c r="E55" s="295">
        <f>10873.9+3588.3</f>
        <v>14462.2</v>
      </c>
      <c r="F55" s="294">
        <v>2935.8</v>
      </c>
      <c r="G55" s="294">
        <v>0</v>
      </c>
      <c r="H55" s="295">
        <f t="shared" si="25"/>
        <v>17397.7</v>
      </c>
      <c r="I55" s="295">
        <v>0</v>
      </c>
      <c r="J55" s="295">
        <f>10873.7+3588.2</f>
        <v>14461.9</v>
      </c>
      <c r="K55" s="295">
        <v>2935.8</v>
      </c>
      <c r="L55" s="295">
        <v>0</v>
      </c>
      <c r="M55" s="93">
        <f t="shared" si="15"/>
        <v>100</v>
      </c>
      <c r="N55" s="93">
        <f t="shared" si="13"/>
        <v>0.3</v>
      </c>
      <c r="O55" s="93" t="str">
        <f t="shared" si="16"/>
        <v>-</v>
      </c>
      <c r="P55" s="93">
        <f t="shared" si="14"/>
        <v>0</v>
      </c>
      <c r="Q55" s="93">
        <f t="shared" si="17"/>
        <v>100</v>
      </c>
      <c r="R55" s="93">
        <f t="shared" si="18"/>
        <v>0.3</v>
      </c>
      <c r="S55" s="93">
        <f t="shared" si="19"/>
        <v>100</v>
      </c>
      <c r="T55" s="93">
        <f t="shared" si="20"/>
        <v>0</v>
      </c>
      <c r="U55" s="83"/>
      <c r="V55" s="150"/>
      <c r="W55" s="151"/>
      <c r="X55" s="35"/>
      <c r="Y55" s="30"/>
      <c r="Z55" s="30"/>
      <c r="AA55" s="35"/>
      <c r="AB55" s="154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</row>
    <row r="56" spans="1:118" s="36" customFormat="1" ht="105.75" customHeight="1" outlineLevel="3" x14ac:dyDescent="0.25">
      <c r="A56" s="248" t="s">
        <v>160</v>
      </c>
      <c r="B56" s="297" t="s">
        <v>517</v>
      </c>
      <c r="C56" s="294">
        <f t="shared" si="24"/>
        <v>1109.4000000000001</v>
      </c>
      <c r="D56" s="295">
        <v>0</v>
      </c>
      <c r="E56" s="295">
        <v>1109.4000000000001</v>
      </c>
      <c r="F56" s="294">
        <v>0</v>
      </c>
      <c r="G56" s="294">
        <v>0</v>
      </c>
      <c r="H56" s="295">
        <f t="shared" si="25"/>
        <v>1109.4000000000001</v>
      </c>
      <c r="I56" s="295">
        <v>0</v>
      </c>
      <c r="J56" s="295">
        <v>1109.4000000000001</v>
      </c>
      <c r="K56" s="295">
        <v>0</v>
      </c>
      <c r="L56" s="295">
        <v>0</v>
      </c>
      <c r="M56" s="93">
        <f t="shared" si="15"/>
        <v>100</v>
      </c>
      <c r="N56" s="93">
        <f t="shared" si="13"/>
        <v>0</v>
      </c>
      <c r="O56" s="93" t="str">
        <f t="shared" si="16"/>
        <v>-</v>
      </c>
      <c r="P56" s="93">
        <f t="shared" si="14"/>
        <v>0</v>
      </c>
      <c r="Q56" s="93">
        <f t="shared" si="17"/>
        <v>100</v>
      </c>
      <c r="R56" s="93">
        <f t="shared" si="18"/>
        <v>0</v>
      </c>
      <c r="S56" s="93" t="str">
        <f t="shared" si="19"/>
        <v>-</v>
      </c>
      <c r="T56" s="93">
        <f t="shared" si="20"/>
        <v>0</v>
      </c>
      <c r="U56" s="83"/>
      <c r="V56" s="150"/>
      <c r="W56" s="151"/>
      <c r="X56" s="35"/>
      <c r="Y56" s="30"/>
      <c r="Z56" s="30"/>
      <c r="AA56" s="35"/>
      <c r="AB56" s="154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</row>
    <row r="57" spans="1:118" s="36" customFormat="1" ht="41.25" customHeight="1" outlineLevel="3" x14ac:dyDescent="0.25">
      <c r="A57" s="93" t="s">
        <v>161</v>
      </c>
      <c r="B57" s="253" t="s">
        <v>315</v>
      </c>
      <c r="C57" s="294">
        <f t="shared" si="24"/>
        <v>5966.5</v>
      </c>
      <c r="D57" s="298">
        <v>5966.5</v>
      </c>
      <c r="E57" s="298">
        <v>0</v>
      </c>
      <c r="F57" s="298">
        <v>0</v>
      </c>
      <c r="G57" s="298">
        <v>0</v>
      </c>
      <c r="H57" s="295">
        <f t="shared" si="25"/>
        <v>5951.1</v>
      </c>
      <c r="I57" s="295">
        <v>5951.1</v>
      </c>
      <c r="J57" s="295">
        <v>0</v>
      </c>
      <c r="K57" s="295">
        <v>0</v>
      </c>
      <c r="L57" s="295">
        <v>0</v>
      </c>
      <c r="M57" s="93">
        <f t="shared" si="15"/>
        <v>99.7</v>
      </c>
      <c r="N57" s="93">
        <f t="shared" si="13"/>
        <v>15.4</v>
      </c>
      <c r="O57" s="93">
        <f t="shared" si="16"/>
        <v>99.7</v>
      </c>
      <c r="P57" s="93">
        <f t="shared" si="14"/>
        <v>15.4</v>
      </c>
      <c r="Q57" s="93" t="str">
        <f t="shared" si="17"/>
        <v>-</v>
      </c>
      <c r="R57" s="93">
        <f t="shared" si="18"/>
        <v>0</v>
      </c>
      <c r="S57" s="93" t="str">
        <f t="shared" si="19"/>
        <v>-</v>
      </c>
      <c r="T57" s="93">
        <f t="shared" si="20"/>
        <v>0</v>
      </c>
      <c r="U57" s="83"/>
      <c r="V57" s="150"/>
      <c r="W57" s="151"/>
      <c r="X57" s="35"/>
      <c r="Y57" s="30"/>
      <c r="Z57" s="30"/>
      <c r="AA57" s="35"/>
      <c r="AB57" s="154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</row>
    <row r="58" spans="1:118" s="101" customFormat="1" ht="47.25" outlineLevel="1" x14ac:dyDescent="0.25">
      <c r="A58" s="226"/>
      <c r="B58" s="88" t="s">
        <v>69</v>
      </c>
      <c r="C58" s="89">
        <f>SUM(D58:F58)</f>
        <v>1400</v>
      </c>
      <c r="D58" s="89">
        <f>D59</f>
        <v>1400</v>
      </c>
      <c r="E58" s="89">
        <f>E59</f>
        <v>0</v>
      </c>
      <c r="F58" s="89">
        <f>F59</f>
        <v>0</v>
      </c>
      <c r="G58" s="89">
        <f>G59</f>
        <v>0</v>
      </c>
      <c r="H58" s="89">
        <f t="shared" ref="H58:H72" si="26">SUM(I58:K58)</f>
        <v>1400</v>
      </c>
      <c r="I58" s="89">
        <f>I59</f>
        <v>1400</v>
      </c>
      <c r="J58" s="89">
        <f>J59</f>
        <v>0</v>
      </c>
      <c r="K58" s="89">
        <f>K59</f>
        <v>0</v>
      </c>
      <c r="L58" s="89">
        <f>L59</f>
        <v>0</v>
      </c>
      <c r="M58" s="89">
        <f t="shared" si="15"/>
        <v>100</v>
      </c>
      <c r="N58" s="89">
        <f t="shared" si="13"/>
        <v>0</v>
      </c>
      <c r="O58" s="89">
        <f t="shared" si="16"/>
        <v>100</v>
      </c>
      <c r="P58" s="89">
        <f t="shared" si="14"/>
        <v>0</v>
      </c>
      <c r="Q58" s="89" t="str">
        <f t="shared" si="17"/>
        <v>-</v>
      </c>
      <c r="R58" s="89">
        <f t="shared" si="18"/>
        <v>0</v>
      </c>
      <c r="S58" s="89" t="str">
        <f t="shared" si="19"/>
        <v>-</v>
      </c>
      <c r="T58" s="89">
        <f t="shared" si="20"/>
        <v>0</v>
      </c>
      <c r="U58" s="96"/>
      <c r="V58" s="76"/>
      <c r="W58" s="113"/>
      <c r="X58" s="97"/>
      <c r="Y58" s="95"/>
      <c r="Z58" s="95"/>
      <c r="AA58" s="97"/>
      <c r="AB58" s="115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97"/>
      <c r="CA58" s="97"/>
      <c r="CB58" s="97"/>
      <c r="CC58" s="97"/>
      <c r="CD58" s="97"/>
      <c r="CE58" s="97"/>
      <c r="CF58" s="97"/>
      <c r="CG58" s="97"/>
      <c r="CH58" s="97"/>
      <c r="CI58" s="97"/>
      <c r="CJ58" s="97"/>
      <c r="CK58" s="97"/>
      <c r="CL58" s="97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</row>
    <row r="59" spans="1:118" s="33" customFormat="1" ht="66.75" customHeight="1" outlineLevel="2" x14ac:dyDescent="0.25">
      <c r="A59" s="110" t="s">
        <v>107</v>
      </c>
      <c r="B59" s="250" t="s">
        <v>519</v>
      </c>
      <c r="C59" s="93">
        <v>1400</v>
      </c>
      <c r="D59" s="93">
        <v>1400</v>
      </c>
      <c r="E59" s="93">
        <v>0</v>
      </c>
      <c r="F59" s="93">
        <v>0</v>
      </c>
      <c r="G59" s="93">
        <v>0</v>
      </c>
      <c r="H59" s="93">
        <v>1400</v>
      </c>
      <c r="I59" s="93">
        <v>1400</v>
      </c>
      <c r="J59" s="93">
        <v>0</v>
      </c>
      <c r="K59" s="93">
        <v>0</v>
      </c>
      <c r="L59" s="93">
        <v>0</v>
      </c>
      <c r="M59" s="93">
        <f t="shared" si="15"/>
        <v>100</v>
      </c>
      <c r="N59" s="93">
        <f t="shared" si="13"/>
        <v>0</v>
      </c>
      <c r="O59" s="93">
        <f t="shared" si="16"/>
        <v>100</v>
      </c>
      <c r="P59" s="93">
        <f t="shared" si="14"/>
        <v>0</v>
      </c>
      <c r="Q59" s="93" t="str">
        <f t="shared" si="17"/>
        <v>-</v>
      </c>
      <c r="R59" s="93">
        <f t="shared" si="18"/>
        <v>0</v>
      </c>
      <c r="S59" s="93" t="str">
        <f t="shared" si="19"/>
        <v>-</v>
      </c>
      <c r="T59" s="93">
        <f t="shared" si="20"/>
        <v>0</v>
      </c>
      <c r="U59" s="99"/>
      <c r="V59" s="76"/>
      <c r="W59" s="113"/>
      <c r="X59" s="91"/>
      <c r="Y59" s="92"/>
      <c r="Z59" s="92"/>
      <c r="AA59" s="91"/>
      <c r="AB59" s="115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</row>
    <row r="60" spans="1:118" s="176" customFormat="1" ht="31.5" outlineLevel="1" x14ac:dyDescent="0.25">
      <c r="A60" s="226"/>
      <c r="B60" s="88" t="s">
        <v>9</v>
      </c>
      <c r="C60" s="89">
        <f>SUM(D60:F60)</f>
        <v>29828.5</v>
      </c>
      <c r="D60" s="89">
        <f>D61</f>
        <v>221.5</v>
      </c>
      <c r="E60" s="89">
        <f>E61</f>
        <v>29607</v>
      </c>
      <c r="F60" s="89">
        <f>F61</f>
        <v>0</v>
      </c>
      <c r="G60" s="89">
        <f>G61</f>
        <v>0</v>
      </c>
      <c r="H60" s="89">
        <f t="shared" si="26"/>
        <v>29828.5</v>
      </c>
      <c r="I60" s="89">
        <f>I61</f>
        <v>221.5</v>
      </c>
      <c r="J60" s="89">
        <f>J61</f>
        <v>29607</v>
      </c>
      <c r="K60" s="89">
        <f>K61</f>
        <v>0</v>
      </c>
      <c r="L60" s="89">
        <f>L61</f>
        <v>0</v>
      </c>
      <c r="M60" s="89">
        <f t="shared" si="15"/>
        <v>100</v>
      </c>
      <c r="N60" s="89">
        <f t="shared" si="13"/>
        <v>0</v>
      </c>
      <c r="O60" s="89">
        <f t="shared" si="16"/>
        <v>100</v>
      </c>
      <c r="P60" s="89">
        <f t="shared" si="14"/>
        <v>0</v>
      </c>
      <c r="Q60" s="89">
        <f t="shared" si="17"/>
        <v>100</v>
      </c>
      <c r="R60" s="89">
        <f t="shared" si="18"/>
        <v>0</v>
      </c>
      <c r="S60" s="89" t="str">
        <f t="shared" si="19"/>
        <v>-</v>
      </c>
      <c r="T60" s="89">
        <f t="shared" si="20"/>
        <v>0</v>
      </c>
      <c r="U60" s="82"/>
      <c r="V60" s="150"/>
      <c r="W60" s="151"/>
      <c r="X60" s="173"/>
      <c r="Y60" s="153"/>
      <c r="Z60" s="153"/>
      <c r="AA60" s="173"/>
      <c r="AB60" s="154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73"/>
      <c r="BY60" s="173"/>
      <c r="BZ60" s="173"/>
      <c r="CA60" s="173"/>
      <c r="CB60" s="173"/>
      <c r="CC60" s="173"/>
      <c r="CD60" s="173"/>
      <c r="CE60" s="173"/>
      <c r="CF60" s="173"/>
      <c r="CG60" s="173"/>
      <c r="CH60" s="173"/>
      <c r="CI60" s="173"/>
      <c r="CJ60" s="173"/>
      <c r="CK60" s="173"/>
      <c r="CL60" s="173"/>
      <c r="CM60" s="173"/>
      <c r="CN60" s="173"/>
      <c r="CO60" s="173"/>
      <c r="CP60" s="173"/>
      <c r="CQ60" s="173"/>
      <c r="CR60" s="173"/>
      <c r="CS60" s="173"/>
      <c r="CT60" s="173"/>
      <c r="CU60" s="173"/>
      <c r="CV60" s="173"/>
      <c r="CW60" s="173"/>
      <c r="CX60" s="173"/>
      <c r="CY60" s="173"/>
      <c r="CZ60" s="173"/>
      <c r="DA60" s="173"/>
      <c r="DB60" s="173"/>
      <c r="DC60" s="173"/>
      <c r="DD60" s="173"/>
      <c r="DE60" s="173"/>
      <c r="DF60" s="173"/>
      <c r="DG60" s="173"/>
      <c r="DH60" s="173"/>
      <c r="DI60" s="173"/>
      <c r="DJ60" s="173"/>
      <c r="DK60" s="173"/>
      <c r="DL60" s="173"/>
      <c r="DM60" s="173"/>
      <c r="DN60" s="173"/>
    </row>
    <row r="61" spans="1:118" s="36" customFormat="1" ht="41.25" customHeight="1" outlineLevel="2" x14ac:dyDescent="0.25">
      <c r="A61" s="110" t="s">
        <v>110</v>
      </c>
      <c r="B61" s="250" t="s">
        <v>480</v>
      </c>
      <c r="C61" s="93">
        <f>SUM(D61:F61)</f>
        <v>29828.5</v>
      </c>
      <c r="D61" s="259">
        <f>D62+D63+D64+D65</f>
        <v>221.5</v>
      </c>
      <c r="E61" s="259">
        <f>E62+E63+E64+E65</f>
        <v>29607</v>
      </c>
      <c r="F61" s="259">
        <f>F62+F63+F64+F65</f>
        <v>0</v>
      </c>
      <c r="G61" s="259">
        <f>G62+G63+G64+G65</f>
        <v>0</v>
      </c>
      <c r="H61" s="93">
        <f t="shared" si="26"/>
        <v>29828.5</v>
      </c>
      <c r="I61" s="93">
        <f>I62+I63+I64+I65</f>
        <v>221.5</v>
      </c>
      <c r="J61" s="93">
        <f>J62+J63+J64+J65</f>
        <v>29607</v>
      </c>
      <c r="K61" s="93">
        <f>K62+K63+K64+K65</f>
        <v>0</v>
      </c>
      <c r="L61" s="93">
        <f>L62+L63+L64+L65</f>
        <v>0</v>
      </c>
      <c r="M61" s="93">
        <f t="shared" si="15"/>
        <v>100</v>
      </c>
      <c r="N61" s="93">
        <f t="shared" si="13"/>
        <v>0</v>
      </c>
      <c r="O61" s="93">
        <f t="shared" si="16"/>
        <v>100</v>
      </c>
      <c r="P61" s="93">
        <f t="shared" si="14"/>
        <v>0</v>
      </c>
      <c r="Q61" s="93">
        <f t="shared" si="17"/>
        <v>100</v>
      </c>
      <c r="R61" s="93">
        <f t="shared" si="18"/>
        <v>0</v>
      </c>
      <c r="S61" s="93" t="str">
        <f t="shared" si="19"/>
        <v>-</v>
      </c>
      <c r="T61" s="93">
        <f t="shared" si="20"/>
        <v>0</v>
      </c>
      <c r="U61" s="83"/>
      <c r="V61" s="150"/>
      <c r="W61" s="151"/>
      <c r="X61" s="35"/>
      <c r="Y61" s="30"/>
      <c r="Z61" s="30"/>
      <c r="AA61" s="35"/>
      <c r="AB61" s="154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</row>
    <row r="62" spans="1:118" s="36" customFormat="1" ht="31.5" outlineLevel="3" x14ac:dyDescent="0.25">
      <c r="A62" s="110" t="s">
        <v>213</v>
      </c>
      <c r="B62" s="250" t="s">
        <v>134</v>
      </c>
      <c r="C62" s="93">
        <v>16476.599999999999</v>
      </c>
      <c r="D62" s="259">
        <v>126.6</v>
      </c>
      <c r="E62" s="259">
        <v>16350</v>
      </c>
      <c r="F62" s="259">
        <v>0</v>
      </c>
      <c r="G62" s="93">
        <v>0</v>
      </c>
      <c r="H62" s="93">
        <v>16476.599999999999</v>
      </c>
      <c r="I62" s="93">
        <v>126.6</v>
      </c>
      <c r="J62" s="93">
        <v>16350</v>
      </c>
      <c r="K62" s="93">
        <v>0</v>
      </c>
      <c r="L62" s="93">
        <v>0</v>
      </c>
      <c r="M62" s="93">
        <f t="shared" si="15"/>
        <v>100</v>
      </c>
      <c r="N62" s="93">
        <f t="shared" si="13"/>
        <v>0</v>
      </c>
      <c r="O62" s="93">
        <f t="shared" si="16"/>
        <v>100</v>
      </c>
      <c r="P62" s="93">
        <f t="shared" si="14"/>
        <v>0</v>
      </c>
      <c r="Q62" s="93">
        <f t="shared" si="17"/>
        <v>100</v>
      </c>
      <c r="R62" s="93">
        <f t="shared" si="18"/>
        <v>0</v>
      </c>
      <c r="S62" s="93" t="str">
        <f t="shared" si="19"/>
        <v>-</v>
      </c>
      <c r="T62" s="93">
        <f t="shared" si="20"/>
        <v>0</v>
      </c>
      <c r="U62" s="83"/>
      <c r="V62" s="150"/>
      <c r="W62" s="151"/>
      <c r="X62" s="35"/>
      <c r="Y62" s="30"/>
      <c r="Z62" s="30"/>
      <c r="AA62" s="35"/>
      <c r="AB62" s="154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</row>
    <row r="63" spans="1:118" s="36" customFormat="1" ht="63" outlineLevel="3" x14ac:dyDescent="0.25">
      <c r="A63" s="110" t="s">
        <v>215</v>
      </c>
      <c r="B63" s="250" t="s">
        <v>136</v>
      </c>
      <c r="C63" s="93">
        <v>637.5</v>
      </c>
      <c r="D63" s="259">
        <v>0</v>
      </c>
      <c r="E63" s="259">
        <v>637.5</v>
      </c>
      <c r="F63" s="259">
        <v>0</v>
      </c>
      <c r="G63" s="93">
        <v>0</v>
      </c>
      <c r="H63" s="93">
        <v>637.5</v>
      </c>
      <c r="I63" s="93">
        <v>0</v>
      </c>
      <c r="J63" s="93">
        <v>637.5</v>
      </c>
      <c r="K63" s="93">
        <v>0</v>
      </c>
      <c r="L63" s="93">
        <v>0</v>
      </c>
      <c r="M63" s="93">
        <f t="shared" si="15"/>
        <v>100</v>
      </c>
      <c r="N63" s="93">
        <f t="shared" si="13"/>
        <v>0</v>
      </c>
      <c r="O63" s="93" t="str">
        <f t="shared" si="16"/>
        <v>-</v>
      </c>
      <c r="P63" s="93">
        <f t="shared" si="14"/>
        <v>0</v>
      </c>
      <c r="Q63" s="93">
        <f t="shared" si="17"/>
        <v>100</v>
      </c>
      <c r="R63" s="93">
        <f t="shared" si="18"/>
        <v>0</v>
      </c>
      <c r="S63" s="93" t="str">
        <f t="shared" si="19"/>
        <v>-</v>
      </c>
      <c r="T63" s="93">
        <f t="shared" si="20"/>
        <v>0</v>
      </c>
      <c r="U63" s="83"/>
      <c r="V63" s="150"/>
      <c r="W63" s="151"/>
      <c r="X63" s="35"/>
      <c r="Y63" s="30"/>
      <c r="Z63" s="30"/>
      <c r="AA63" s="35"/>
      <c r="AB63" s="154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</row>
    <row r="64" spans="1:118" s="36" customFormat="1" ht="63" outlineLevel="3" x14ac:dyDescent="0.25">
      <c r="A64" s="110" t="s">
        <v>242</v>
      </c>
      <c r="B64" s="250" t="s">
        <v>316</v>
      </c>
      <c r="C64" s="93">
        <v>10906.6</v>
      </c>
      <c r="D64" s="259">
        <v>79.099999999999994</v>
      </c>
      <c r="E64" s="259">
        <v>10827.5</v>
      </c>
      <c r="F64" s="259">
        <v>0</v>
      </c>
      <c r="G64" s="93">
        <v>0</v>
      </c>
      <c r="H64" s="93">
        <v>10906.6</v>
      </c>
      <c r="I64" s="93">
        <v>79.099999999999994</v>
      </c>
      <c r="J64" s="93">
        <v>10827.5</v>
      </c>
      <c r="K64" s="93">
        <v>0</v>
      </c>
      <c r="L64" s="93">
        <v>0</v>
      </c>
      <c r="M64" s="93">
        <f t="shared" si="15"/>
        <v>100</v>
      </c>
      <c r="N64" s="93">
        <f t="shared" ref="N64:N94" si="27">C64-H64</f>
        <v>0</v>
      </c>
      <c r="O64" s="93">
        <f t="shared" si="16"/>
        <v>100</v>
      </c>
      <c r="P64" s="93">
        <f t="shared" ref="P64:P94" si="28">D64-I64</f>
        <v>0</v>
      </c>
      <c r="Q64" s="93">
        <f t="shared" si="17"/>
        <v>100</v>
      </c>
      <c r="R64" s="93">
        <f t="shared" si="18"/>
        <v>0</v>
      </c>
      <c r="S64" s="93" t="str">
        <f t="shared" si="19"/>
        <v>-</v>
      </c>
      <c r="T64" s="93">
        <f t="shared" si="20"/>
        <v>0</v>
      </c>
      <c r="U64" s="83"/>
      <c r="V64" s="150"/>
      <c r="W64" s="151"/>
      <c r="X64" s="35"/>
      <c r="Y64" s="30"/>
      <c r="Z64" s="30"/>
      <c r="AA64" s="35"/>
      <c r="AB64" s="154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</row>
    <row r="65" spans="1:118" s="36" customFormat="1" ht="55.5" customHeight="1" outlineLevel="3" x14ac:dyDescent="0.25">
      <c r="A65" s="110" t="s">
        <v>243</v>
      </c>
      <c r="B65" s="250" t="s">
        <v>135</v>
      </c>
      <c r="C65" s="93">
        <v>1807.8</v>
      </c>
      <c r="D65" s="259">
        <v>15.8</v>
      </c>
      <c r="E65" s="259">
        <v>1792</v>
      </c>
      <c r="F65" s="259">
        <v>0</v>
      </c>
      <c r="G65" s="93">
        <v>0</v>
      </c>
      <c r="H65" s="93">
        <v>1807.8</v>
      </c>
      <c r="I65" s="93">
        <v>15.8</v>
      </c>
      <c r="J65" s="93">
        <v>1792</v>
      </c>
      <c r="K65" s="93">
        <v>0</v>
      </c>
      <c r="L65" s="93">
        <v>0</v>
      </c>
      <c r="M65" s="93">
        <f t="shared" si="15"/>
        <v>100</v>
      </c>
      <c r="N65" s="93">
        <f t="shared" si="27"/>
        <v>0</v>
      </c>
      <c r="O65" s="93">
        <f t="shared" si="16"/>
        <v>100</v>
      </c>
      <c r="P65" s="93">
        <f t="shared" si="28"/>
        <v>0</v>
      </c>
      <c r="Q65" s="93">
        <f t="shared" si="17"/>
        <v>100</v>
      </c>
      <c r="R65" s="93">
        <f t="shared" si="18"/>
        <v>0</v>
      </c>
      <c r="S65" s="93" t="str">
        <f t="shared" si="19"/>
        <v>-</v>
      </c>
      <c r="T65" s="93">
        <f t="shared" si="20"/>
        <v>0</v>
      </c>
      <c r="U65" s="83"/>
      <c r="V65" s="150"/>
      <c r="W65" s="151"/>
      <c r="X65" s="35"/>
      <c r="Y65" s="30"/>
      <c r="Z65" s="30"/>
      <c r="AA65" s="35"/>
      <c r="AB65" s="154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</row>
    <row r="66" spans="1:118" s="188" customFormat="1" ht="41.25" customHeight="1" x14ac:dyDescent="0.25">
      <c r="A66" s="219">
        <v>4</v>
      </c>
      <c r="B66" s="220" t="s">
        <v>571</v>
      </c>
      <c r="C66" s="221">
        <f>SUM(D66:F66)</f>
        <v>354662.8</v>
      </c>
      <c r="D66" s="221">
        <f>D67+D83+D105+D107+D111+D113</f>
        <v>352947.1</v>
      </c>
      <c r="E66" s="221">
        <f>E67+E83+E105+E107+E111+E113</f>
        <v>1663.1</v>
      </c>
      <c r="F66" s="221">
        <f>F67+F83+F105+F107+F111+F113</f>
        <v>52.6</v>
      </c>
      <c r="G66" s="221">
        <f>G67+G83+G105+G107+G111+G113</f>
        <v>6595.7</v>
      </c>
      <c r="H66" s="221">
        <f>SUM(I66:K66)</f>
        <v>353830</v>
      </c>
      <c r="I66" s="221">
        <f>I67+I83+I105+I107+I111+I113</f>
        <v>352114.3</v>
      </c>
      <c r="J66" s="221">
        <f>J67+J83+J105+J107+J111+J113</f>
        <v>1663.1</v>
      </c>
      <c r="K66" s="221">
        <f>K67+K83+K105+K107+K111+K113</f>
        <v>52.6</v>
      </c>
      <c r="L66" s="221">
        <f>L67+L83+L105+L107+L111+L113</f>
        <v>6595.7</v>
      </c>
      <c r="M66" s="221">
        <f t="shared" si="15"/>
        <v>99.8</v>
      </c>
      <c r="N66" s="221">
        <f t="shared" si="27"/>
        <v>832.8</v>
      </c>
      <c r="O66" s="221">
        <f t="shared" si="16"/>
        <v>99.8</v>
      </c>
      <c r="P66" s="221">
        <f t="shared" si="28"/>
        <v>832.8</v>
      </c>
      <c r="Q66" s="221">
        <f t="shared" si="17"/>
        <v>100</v>
      </c>
      <c r="R66" s="221">
        <f t="shared" si="18"/>
        <v>0</v>
      </c>
      <c r="S66" s="221">
        <f t="shared" si="19"/>
        <v>100</v>
      </c>
      <c r="T66" s="221">
        <f t="shared" si="20"/>
        <v>0</v>
      </c>
      <c r="U66" s="148"/>
      <c r="V66" s="76"/>
      <c r="W66" s="113"/>
      <c r="X66" s="187"/>
      <c r="Y66" s="95"/>
      <c r="Z66" s="95"/>
      <c r="AA66" s="187"/>
      <c r="AB66" s="115"/>
      <c r="AC66" s="187"/>
      <c r="AD66" s="187"/>
      <c r="AE66" s="187"/>
      <c r="AF66" s="187"/>
      <c r="AG66" s="187"/>
      <c r="AH66" s="187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  <c r="BI66" s="187"/>
      <c r="BJ66" s="187"/>
      <c r="BK66" s="187"/>
      <c r="BL66" s="187"/>
      <c r="BM66" s="187"/>
      <c r="BN66" s="187"/>
      <c r="BO66" s="187"/>
      <c r="BP66" s="187"/>
      <c r="BQ66" s="187"/>
      <c r="BR66" s="187"/>
      <c r="BS66" s="187"/>
      <c r="BT66" s="187"/>
      <c r="BU66" s="187"/>
      <c r="BV66" s="187"/>
      <c r="BW66" s="187"/>
      <c r="BX66" s="187"/>
      <c r="BY66" s="187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  <c r="DD66" s="187"/>
      <c r="DE66" s="187"/>
      <c r="DF66" s="187"/>
      <c r="DG66" s="187"/>
      <c r="DH66" s="187"/>
      <c r="DI66" s="187"/>
      <c r="DJ66" s="187"/>
      <c r="DK66" s="187"/>
      <c r="DL66" s="187"/>
      <c r="DM66" s="187"/>
      <c r="DN66" s="187"/>
    </row>
    <row r="67" spans="1:118" s="266" customFormat="1" ht="47.25" outlineLevel="1" x14ac:dyDescent="0.25">
      <c r="A67" s="279"/>
      <c r="B67" s="88" t="s">
        <v>273</v>
      </c>
      <c r="C67" s="89">
        <f>SUM(D67:F67)</f>
        <v>65602.5</v>
      </c>
      <c r="D67" s="89">
        <f>D68+D75</f>
        <v>64693.3</v>
      </c>
      <c r="E67" s="89">
        <f>E68+E75</f>
        <v>856.6</v>
      </c>
      <c r="F67" s="89">
        <f>F68+F75</f>
        <v>52.6</v>
      </c>
      <c r="G67" s="89">
        <f>G68+G75</f>
        <v>0</v>
      </c>
      <c r="H67" s="89">
        <f t="shared" si="26"/>
        <v>65602.5</v>
      </c>
      <c r="I67" s="89">
        <f>I68+I75</f>
        <v>64693.3</v>
      </c>
      <c r="J67" s="89">
        <f>J68+J75</f>
        <v>856.6</v>
      </c>
      <c r="K67" s="89">
        <f>K68+K75</f>
        <v>52.6</v>
      </c>
      <c r="L67" s="89">
        <f>L68+L75</f>
        <v>0</v>
      </c>
      <c r="M67" s="89">
        <f t="shared" si="15"/>
        <v>100</v>
      </c>
      <c r="N67" s="89">
        <f t="shared" si="27"/>
        <v>0</v>
      </c>
      <c r="O67" s="89">
        <f t="shared" si="16"/>
        <v>100</v>
      </c>
      <c r="P67" s="89">
        <f t="shared" si="28"/>
        <v>0</v>
      </c>
      <c r="Q67" s="89">
        <f t="shared" si="17"/>
        <v>100</v>
      </c>
      <c r="R67" s="89">
        <f t="shared" si="18"/>
        <v>0</v>
      </c>
      <c r="S67" s="89">
        <f t="shared" si="19"/>
        <v>100</v>
      </c>
      <c r="T67" s="89">
        <f t="shared" si="20"/>
        <v>0</v>
      </c>
      <c r="U67" s="96"/>
      <c r="V67" s="76"/>
      <c r="W67" s="113"/>
      <c r="X67" s="238"/>
      <c r="Y67" s="95"/>
      <c r="Z67" s="95"/>
      <c r="AA67" s="238"/>
      <c r="AB67" s="115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</row>
    <row r="68" spans="1:118" s="11" customFormat="1" ht="31.5" outlineLevel="2" x14ac:dyDescent="0.25">
      <c r="A68" s="269" t="s">
        <v>100</v>
      </c>
      <c r="B68" s="103" t="s">
        <v>550</v>
      </c>
      <c r="C68" s="93">
        <f>SUM(D68:F68)</f>
        <v>45740.800000000003</v>
      </c>
      <c r="D68" s="93">
        <f>D69+D70</f>
        <v>45081.599999999999</v>
      </c>
      <c r="E68" s="93">
        <f>E69+E70</f>
        <v>606.6</v>
      </c>
      <c r="F68" s="93">
        <f>F69+F70</f>
        <v>52.6</v>
      </c>
      <c r="G68" s="93">
        <f>G69+G70+G73+G74</f>
        <v>0</v>
      </c>
      <c r="H68" s="93">
        <f t="shared" si="26"/>
        <v>45740.800000000003</v>
      </c>
      <c r="I68" s="93">
        <f>I69+I70</f>
        <v>45081.599999999999</v>
      </c>
      <c r="J68" s="93">
        <f>J69+J70</f>
        <v>606.6</v>
      </c>
      <c r="K68" s="93">
        <f>K69+K70</f>
        <v>52.6</v>
      </c>
      <c r="L68" s="93">
        <f>L69+L70+L73+L74</f>
        <v>0</v>
      </c>
      <c r="M68" s="93">
        <f t="shared" si="15"/>
        <v>100</v>
      </c>
      <c r="N68" s="93">
        <f t="shared" si="27"/>
        <v>0</v>
      </c>
      <c r="O68" s="93">
        <f t="shared" si="16"/>
        <v>100</v>
      </c>
      <c r="P68" s="93">
        <f t="shared" si="28"/>
        <v>0</v>
      </c>
      <c r="Q68" s="93">
        <f t="shared" si="17"/>
        <v>100</v>
      </c>
      <c r="R68" s="93">
        <f t="shared" si="18"/>
        <v>0</v>
      </c>
      <c r="S68" s="93">
        <f t="shared" si="19"/>
        <v>100</v>
      </c>
      <c r="T68" s="93">
        <f t="shared" si="20"/>
        <v>0</v>
      </c>
      <c r="U68" s="99"/>
      <c r="V68" s="76"/>
      <c r="W68" s="113"/>
      <c r="X68" s="59"/>
      <c r="Y68" s="92"/>
      <c r="Z68" s="92"/>
      <c r="AA68" s="59"/>
      <c r="AB68" s="115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</row>
    <row r="69" spans="1:118" s="11" customFormat="1" ht="47.25" outlineLevel="3" x14ac:dyDescent="0.25">
      <c r="A69" s="309" t="s">
        <v>155</v>
      </c>
      <c r="B69" s="310" t="s">
        <v>627</v>
      </c>
      <c r="C69" s="93">
        <f>SUM(D69:F69)</f>
        <v>44783.5</v>
      </c>
      <c r="D69" s="93">
        <v>44783.5</v>
      </c>
      <c r="E69" s="93">
        <v>0</v>
      </c>
      <c r="F69" s="93">
        <v>0</v>
      </c>
      <c r="G69" s="93">
        <v>0</v>
      </c>
      <c r="H69" s="93">
        <f t="shared" si="26"/>
        <v>44783.5</v>
      </c>
      <c r="I69" s="93">
        <v>44783.5</v>
      </c>
      <c r="J69" s="93">
        <v>0</v>
      </c>
      <c r="K69" s="93">
        <v>0</v>
      </c>
      <c r="L69" s="93">
        <v>0</v>
      </c>
      <c r="M69" s="93">
        <f t="shared" si="15"/>
        <v>100</v>
      </c>
      <c r="N69" s="93">
        <f t="shared" si="27"/>
        <v>0</v>
      </c>
      <c r="O69" s="93">
        <f t="shared" si="16"/>
        <v>100</v>
      </c>
      <c r="P69" s="93">
        <f t="shared" si="28"/>
        <v>0</v>
      </c>
      <c r="Q69" s="93" t="str">
        <f t="shared" si="17"/>
        <v>-</v>
      </c>
      <c r="R69" s="93">
        <f t="shared" si="18"/>
        <v>0</v>
      </c>
      <c r="S69" s="93" t="str">
        <f t="shared" si="19"/>
        <v>-</v>
      </c>
      <c r="T69" s="93">
        <f t="shared" si="20"/>
        <v>0</v>
      </c>
      <c r="U69" s="99"/>
      <c r="V69" s="76"/>
      <c r="W69" s="113"/>
      <c r="X69" s="59"/>
      <c r="Y69" s="92"/>
      <c r="Z69" s="92"/>
      <c r="AA69" s="59"/>
      <c r="AB69" s="115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</row>
    <row r="70" spans="1:118" s="11" customFormat="1" ht="32.25" customHeight="1" outlineLevel="3" x14ac:dyDescent="0.25">
      <c r="A70" s="309" t="s">
        <v>156</v>
      </c>
      <c r="B70" s="310" t="s">
        <v>127</v>
      </c>
      <c r="C70" s="93">
        <f t="shared" ref="C70:C102" si="29">SUM(D70:F70)</f>
        <v>957.3</v>
      </c>
      <c r="D70" s="93">
        <f>D71+D72+D73+D74</f>
        <v>298.10000000000002</v>
      </c>
      <c r="E70" s="93">
        <f>E71+E72+E73+E74</f>
        <v>606.6</v>
      </c>
      <c r="F70" s="93">
        <f>F71+F72+F73+F74</f>
        <v>52.6</v>
      </c>
      <c r="G70" s="93">
        <f>G71+G72+G73+G74</f>
        <v>0</v>
      </c>
      <c r="H70" s="93">
        <f t="shared" si="26"/>
        <v>957.3</v>
      </c>
      <c r="I70" s="93">
        <f>I71+I72+I73+I74</f>
        <v>298.10000000000002</v>
      </c>
      <c r="J70" s="93">
        <f>J71+J72+J73+J74</f>
        <v>606.6</v>
      </c>
      <c r="K70" s="93">
        <f>K71+K72+K73+K74</f>
        <v>52.6</v>
      </c>
      <c r="L70" s="93">
        <f>L71</f>
        <v>0</v>
      </c>
      <c r="M70" s="93">
        <f t="shared" si="15"/>
        <v>100</v>
      </c>
      <c r="N70" s="93">
        <f t="shared" si="27"/>
        <v>0</v>
      </c>
      <c r="O70" s="93">
        <f t="shared" si="16"/>
        <v>100</v>
      </c>
      <c r="P70" s="93">
        <f t="shared" si="28"/>
        <v>0</v>
      </c>
      <c r="Q70" s="93">
        <f t="shared" si="17"/>
        <v>100</v>
      </c>
      <c r="R70" s="93">
        <f t="shared" si="18"/>
        <v>0</v>
      </c>
      <c r="S70" s="93">
        <f t="shared" si="19"/>
        <v>100</v>
      </c>
      <c r="T70" s="93">
        <f t="shared" si="20"/>
        <v>0</v>
      </c>
      <c r="U70" s="99"/>
      <c r="V70" s="76"/>
      <c r="W70" s="113"/>
      <c r="X70" s="59"/>
      <c r="Y70" s="92"/>
      <c r="Z70" s="92"/>
      <c r="AA70" s="59"/>
      <c r="AB70" s="115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59"/>
      <c r="DJ70" s="59"/>
      <c r="DK70" s="59"/>
      <c r="DL70" s="59"/>
      <c r="DM70" s="59"/>
      <c r="DN70" s="59"/>
    </row>
    <row r="71" spans="1:118" s="11" customFormat="1" ht="31.5" outlineLevel="3" x14ac:dyDescent="0.25">
      <c r="A71" s="102" t="s">
        <v>249</v>
      </c>
      <c r="B71" s="270" t="s">
        <v>85</v>
      </c>
      <c r="C71" s="93">
        <f t="shared" si="29"/>
        <v>32.200000000000003</v>
      </c>
      <c r="D71" s="93">
        <v>32.200000000000003</v>
      </c>
      <c r="E71" s="93">
        <v>0</v>
      </c>
      <c r="F71" s="93">
        <v>0</v>
      </c>
      <c r="G71" s="93">
        <v>0</v>
      </c>
      <c r="H71" s="93">
        <f t="shared" si="26"/>
        <v>32.200000000000003</v>
      </c>
      <c r="I71" s="93">
        <v>32.200000000000003</v>
      </c>
      <c r="J71" s="93">
        <v>0</v>
      </c>
      <c r="K71" s="93">
        <v>0</v>
      </c>
      <c r="L71" s="93">
        <v>0</v>
      </c>
      <c r="M71" s="93">
        <f t="shared" si="15"/>
        <v>100</v>
      </c>
      <c r="N71" s="93">
        <f t="shared" si="27"/>
        <v>0</v>
      </c>
      <c r="O71" s="93">
        <f t="shared" si="16"/>
        <v>100</v>
      </c>
      <c r="P71" s="93">
        <f t="shared" si="28"/>
        <v>0</v>
      </c>
      <c r="Q71" s="93" t="str">
        <f t="shared" si="17"/>
        <v>-</v>
      </c>
      <c r="R71" s="93">
        <f t="shared" si="18"/>
        <v>0</v>
      </c>
      <c r="S71" s="93" t="str">
        <f t="shared" si="19"/>
        <v>-</v>
      </c>
      <c r="T71" s="93">
        <f t="shared" si="20"/>
        <v>0</v>
      </c>
      <c r="U71" s="99"/>
      <c r="V71" s="76"/>
      <c r="W71" s="113"/>
      <c r="X71" s="59"/>
      <c r="Y71" s="92"/>
      <c r="Z71" s="92"/>
      <c r="AA71" s="59"/>
      <c r="AB71" s="115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59"/>
      <c r="DG71" s="59"/>
      <c r="DH71" s="59"/>
      <c r="DI71" s="59"/>
      <c r="DJ71" s="59"/>
      <c r="DK71" s="59"/>
      <c r="DL71" s="59"/>
      <c r="DM71" s="59"/>
      <c r="DN71" s="59"/>
    </row>
    <row r="72" spans="1:118" s="11" customFormat="1" ht="31.5" outlineLevel="3" x14ac:dyDescent="0.25">
      <c r="A72" s="102" t="s">
        <v>358</v>
      </c>
      <c r="B72" s="270" t="s">
        <v>549</v>
      </c>
      <c r="C72" s="93">
        <f t="shared" si="29"/>
        <v>99.5</v>
      </c>
      <c r="D72" s="93">
        <v>99.5</v>
      </c>
      <c r="E72" s="93">
        <v>0</v>
      </c>
      <c r="F72" s="93">
        <v>0</v>
      </c>
      <c r="G72" s="93">
        <v>0</v>
      </c>
      <c r="H72" s="93">
        <f t="shared" si="26"/>
        <v>99.5</v>
      </c>
      <c r="I72" s="93">
        <v>99.5</v>
      </c>
      <c r="J72" s="93">
        <v>0</v>
      </c>
      <c r="K72" s="93">
        <v>0</v>
      </c>
      <c r="L72" s="93">
        <v>0</v>
      </c>
      <c r="M72" s="93">
        <f t="shared" ref="M72:M94" si="30">IFERROR(H72/C72*100,"-")</f>
        <v>100</v>
      </c>
      <c r="N72" s="93">
        <f t="shared" si="27"/>
        <v>0</v>
      </c>
      <c r="O72" s="93">
        <f t="shared" ref="O72:O94" si="31">IFERROR(I72/D72*100,"-")</f>
        <v>100</v>
      </c>
      <c r="P72" s="93">
        <f t="shared" si="28"/>
        <v>0</v>
      </c>
      <c r="Q72" s="93" t="str">
        <f t="shared" ref="Q72:Q94" si="32">IFERROR(J72/E72*100,"-")</f>
        <v>-</v>
      </c>
      <c r="R72" s="93">
        <f t="shared" ref="R72:R94" si="33">E72-J72</f>
        <v>0</v>
      </c>
      <c r="S72" s="93" t="str">
        <f t="shared" ref="S72:S94" si="34">IFERROR(K72/F72*100,"-")</f>
        <v>-</v>
      </c>
      <c r="T72" s="93">
        <f t="shared" ref="T72:T94" si="35">F72-K72</f>
        <v>0</v>
      </c>
      <c r="U72" s="99"/>
      <c r="V72" s="76"/>
      <c r="W72" s="113"/>
      <c r="X72" s="59"/>
      <c r="Y72" s="92"/>
      <c r="Z72" s="92"/>
      <c r="AA72" s="59"/>
      <c r="AB72" s="115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59"/>
      <c r="DH72" s="59"/>
      <c r="DI72" s="59"/>
      <c r="DJ72" s="59"/>
      <c r="DK72" s="59"/>
      <c r="DL72" s="59"/>
      <c r="DM72" s="59"/>
      <c r="DN72" s="59"/>
    </row>
    <row r="73" spans="1:118" s="11" customFormat="1" ht="20.25" outlineLevel="3" x14ac:dyDescent="0.25">
      <c r="A73" s="311" t="s">
        <v>157</v>
      </c>
      <c r="B73" s="132" t="s">
        <v>86</v>
      </c>
      <c r="C73" s="93">
        <f t="shared" si="29"/>
        <v>50</v>
      </c>
      <c r="D73" s="93">
        <v>50</v>
      </c>
      <c r="E73" s="93">
        <v>0</v>
      </c>
      <c r="F73" s="93">
        <v>0</v>
      </c>
      <c r="G73" s="93">
        <v>0</v>
      </c>
      <c r="H73" s="93">
        <f>SUM(I73:K73)</f>
        <v>50</v>
      </c>
      <c r="I73" s="93">
        <v>50</v>
      </c>
      <c r="J73" s="93">
        <v>0</v>
      </c>
      <c r="K73" s="93">
        <v>0</v>
      </c>
      <c r="L73" s="93">
        <v>0</v>
      </c>
      <c r="M73" s="93">
        <f t="shared" si="30"/>
        <v>100</v>
      </c>
      <c r="N73" s="93">
        <f t="shared" si="27"/>
        <v>0</v>
      </c>
      <c r="O73" s="93">
        <f t="shared" si="31"/>
        <v>100</v>
      </c>
      <c r="P73" s="93">
        <f t="shared" si="28"/>
        <v>0</v>
      </c>
      <c r="Q73" s="93" t="str">
        <f t="shared" si="32"/>
        <v>-</v>
      </c>
      <c r="R73" s="93">
        <f t="shared" si="33"/>
        <v>0</v>
      </c>
      <c r="S73" s="93" t="str">
        <f t="shared" si="34"/>
        <v>-</v>
      </c>
      <c r="T73" s="93">
        <f t="shared" si="35"/>
        <v>0</v>
      </c>
      <c r="U73" s="99"/>
      <c r="V73" s="76"/>
      <c r="W73" s="113"/>
      <c r="X73" s="59"/>
      <c r="Y73" s="92"/>
      <c r="Z73" s="92"/>
      <c r="AA73" s="59"/>
      <c r="AB73" s="115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59"/>
      <c r="DJ73" s="59"/>
      <c r="DK73" s="59"/>
      <c r="DL73" s="59"/>
      <c r="DM73" s="59"/>
      <c r="DN73" s="59"/>
    </row>
    <row r="74" spans="1:118" s="11" customFormat="1" ht="31.5" outlineLevel="3" x14ac:dyDescent="0.25">
      <c r="A74" s="309" t="s">
        <v>159</v>
      </c>
      <c r="B74" s="312" t="s">
        <v>250</v>
      </c>
      <c r="C74" s="93">
        <f t="shared" si="29"/>
        <v>775.6</v>
      </c>
      <c r="D74" s="93">
        <v>116.4</v>
      </c>
      <c r="E74" s="93">
        <v>606.6</v>
      </c>
      <c r="F74" s="93">
        <v>52.6</v>
      </c>
      <c r="G74" s="93">
        <v>0</v>
      </c>
      <c r="H74" s="93">
        <f>SUM(I74:K74)</f>
        <v>775.6</v>
      </c>
      <c r="I74" s="93">
        <v>116.4</v>
      </c>
      <c r="J74" s="93">
        <v>606.6</v>
      </c>
      <c r="K74" s="93">
        <v>52.6</v>
      </c>
      <c r="L74" s="93">
        <v>0</v>
      </c>
      <c r="M74" s="93">
        <f t="shared" si="30"/>
        <v>100</v>
      </c>
      <c r="N74" s="93">
        <f t="shared" si="27"/>
        <v>0</v>
      </c>
      <c r="O74" s="93">
        <f t="shared" si="31"/>
        <v>100</v>
      </c>
      <c r="P74" s="93">
        <f t="shared" si="28"/>
        <v>0</v>
      </c>
      <c r="Q74" s="93">
        <f t="shared" si="32"/>
        <v>100</v>
      </c>
      <c r="R74" s="93">
        <f t="shared" si="33"/>
        <v>0</v>
      </c>
      <c r="S74" s="93">
        <f t="shared" si="34"/>
        <v>100</v>
      </c>
      <c r="T74" s="93">
        <f t="shared" si="35"/>
        <v>0</v>
      </c>
      <c r="U74" s="99"/>
      <c r="V74" s="76"/>
      <c r="W74" s="113"/>
      <c r="X74" s="59"/>
      <c r="Y74" s="92"/>
      <c r="Z74" s="92"/>
      <c r="AA74" s="59"/>
      <c r="AB74" s="115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</row>
    <row r="75" spans="1:118" s="11" customFormat="1" ht="31.5" outlineLevel="2" x14ac:dyDescent="0.25">
      <c r="A75" s="314" t="s">
        <v>101</v>
      </c>
      <c r="B75" s="315" t="s">
        <v>557</v>
      </c>
      <c r="C75" s="93">
        <f t="shared" si="29"/>
        <v>19861.7</v>
      </c>
      <c r="D75" s="93">
        <f>D76+D77+D82</f>
        <v>19611.7</v>
      </c>
      <c r="E75" s="93">
        <f>E76+E77+E82</f>
        <v>250</v>
      </c>
      <c r="F75" s="93">
        <f>F76+F77+F82</f>
        <v>0</v>
      </c>
      <c r="G75" s="93">
        <f>G76+G77</f>
        <v>0</v>
      </c>
      <c r="H75" s="93">
        <f t="shared" ref="H75:H99" si="36">SUM(I75:K75)</f>
        <v>19861.7</v>
      </c>
      <c r="I75" s="93">
        <f>I76+I77+I82</f>
        <v>19611.7</v>
      </c>
      <c r="J75" s="93">
        <f>J76+J77+J82</f>
        <v>250</v>
      </c>
      <c r="K75" s="93">
        <f>K76+K77+K82</f>
        <v>0</v>
      </c>
      <c r="L75" s="93">
        <f>L76+L77+L82</f>
        <v>0</v>
      </c>
      <c r="M75" s="93">
        <f t="shared" si="30"/>
        <v>100</v>
      </c>
      <c r="N75" s="93">
        <f t="shared" si="27"/>
        <v>0</v>
      </c>
      <c r="O75" s="93">
        <f t="shared" si="31"/>
        <v>100</v>
      </c>
      <c r="P75" s="93">
        <f t="shared" si="28"/>
        <v>0</v>
      </c>
      <c r="Q75" s="93">
        <f t="shared" si="32"/>
        <v>100</v>
      </c>
      <c r="R75" s="93">
        <f t="shared" si="33"/>
        <v>0</v>
      </c>
      <c r="S75" s="93" t="str">
        <f t="shared" si="34"/>
        <v>-</v>
      </c>
      <c r="T75" s="93">
        <f t="shared" si="35"/>
        <v>0</v>
      </c>
      <c r="U75" s="99"/>
      <c r="V75" s="76"/>
      <c r="W75" s="113"/>
      <c r="X75" s="59"/>
      <c r="Y75" s="92"/>
      <c r="Z75" s="92"/>
      <c r="AA75" s="59"/>
      <c r="AB75" s="115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</row>
    <row r="76" spans="1:118" s="11" customFormat="1" ht="35.25" customHeight="1" outlineLevel="3" x14ac:dyDescent="0.25">
      <c r="A76" s="309" t="s">
        <v>126</v>
      </c>
      <c r="B76" s="312" t="s">
        <v>628</v>
      </c>
      <c r="C76" s="93">
        <f t="shared" si="29"/>
        <v>19404.599999999999</v>
      </c>
      <c r="D76" s="93">
        <v>19404.599999999999</v>
      </c>
      <c r="E76" s="93">
        <v>0</v>
      </c>
      <c r="F76" s="93">
        <v>0</v>
      </c>
      <c r="G76" s="93">
        <v>0</v>
      </c>
      <c r="H76" s="93">
        <f t="shared" si="36"/>
        <v>19404.599999999999</v>
      </c>
      <c r="I76" s="93">
        <v>19404.599999999999</v>
      </c>
      <c r="J76" s="93">
        <v>0</v>
      </c>
      <c r="K76" s="93">
        <v>0</v>
      </c>
      <c r="L76" s="93">
        <v>0</v>
      </c>
      <c r="M76" s="93">
        <f t="shared" si="30"/>
        <v>100</v>
      </c>
      <c r="N76" s="93">
        <f t="shared" si="27"/>
        <v>0</v>
      </c>
      <c r="O76" s="93">
        <f t="shared" si="31"/>
        <v>100</v>
      </c>
      <c r="P76" s="93">
        <f t="shared" si="28"/>
        <v>0</v>
      </c>
      <c r="Q76" s="93" t="str">
        <f t="shared" si="32"/>
        <v>-</v>
      </c>
      <c r="R76" s="93">
        <f t="shared" si="33"/>
        <v>0</v>
      </c>
      <c r="S76" s="93" t="str">
        <f t="shared" si="34"/>
        <v>-</v>
      </c>
      <c r="T76" s="93">
        <f t="shared" si="35"/>
        <v>0</v>
      </c>
      <c r="U76" s="99"/>
      <c r="V76" s="76"/>
      <c r="W76" s="113"/>
      <c r="X76" s="59"/>
      <c r="Y76" s="92"/>
      <c r="Z76" s="92"/>
      <c r="AA76" s="59"/>
      <c r="AB76" s="115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59"/>
      <c r="DK76" s="59"/>
      <c r="DL76" s="59"/>
      <c r="DM76" s="59"/>
      <c r="DN76" s="59"/>
    </row>
    <row r="77" spans="1:118" s="11" customFormat="1" ht="20.25" outlineLevel="3" x14ac:dyDescent="0.25">
      <c r="A77" s="309" t="s">
        <v>131</v>
      </c>
      <c r="B77" s="310" t="s">
        <v>251</v>
      </c>
      <c r="C77" s="93">
        <f t="shared" si="29"/>
        <v>407.1</v>
      </c>
      <c r="D77" s="93">
        <f>D78+D79+D80+D81</f>
        <v>157.1</v>
      </c>
      <c r="E77" s="93">
        <f>E78+E79+E80+E81</f>
        <v>250</v>
      </c>
      <c r="F77" s="93">
        <f>F78+F79+F80+F81</f>
        <v>0</v>
      </c>
      <c r="G77" s="93">
        <f>G78+G79+G80</f>
        <v>0</v>
      </c>
      <c r="H77" s="93">
        <f t="shared" si="36"/>
        <v>407.1</v>
      </c>
      <c r="I77" s="93">
        <f>I78+I79+I80+I81</f>
        <v>157.1</v>
      </c>
      <c r="J77" s="93">
        <f>J78+J79+J80+J81</f>
        <v>250</v>
      </c>
      <c r="K77" s="93">
        <f>K78+K79+K80+K81</f>
        <v>0</v>
      </c>
      <c r="L77" s="93">
        <f>L78+L79+L80+L81</f>
        <v>0</v>
      </c>
      <c r="M77" s="93">
        <f t="shared" si="30"/>
        <v>100</v>
      </c>
      <c r="N77" s="93">
        <f t="shared" si="27"/>
        <v>0</v>
      </c>
      <c r="O77" s="93">
        <f t="shared" si="31"/>
        <v>100</v>
      </c>
      <c r="P77" s="93">
        <f t="shared" si="28"/>
        <v>0</v>
      </c>
      <c r="Q77" s="93">
        <f t="shared" si="32"/>
        <v>100</v>
      </c>
      <c r="R77" s="93">
        <f t="shared" si="33"/>
        <v>0</v>
      </c>
      <c r="S77" s="93" t="str">
        <f t="shared" si="34"/>
        <v>-</v>
      </c>
      <c r="T77" s="93">
        <f t="shared" si="35"/>
        <v>0</v>
      </c>
      <c r="U77" s="99"/>
      <c r="V77" s="76"/>
      <c r="W77" s="113"/>
      <c r="X77" s="59"/>
      <c r="Y77" s="92"/>
      <c r="Z77" s="92"/>
      <c r="AA77" s="59"/>
      <c r="AB77" s="115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</row>
    <row r="78" spans="1:118" s="11" customFormat="1" ht="31.5" outlineLevel="3" x14ac:dyDescent="0.25">
      <c r="A78" s="102" t="s">
        <v>553</v>
      </c>
      <c r="B78" s="270" t="s">
        <v>55</v>
      </c>
      <c r="C78" s="93">
        <f t="shared" si="29"/>
        <v>55.4</v>
      </c>
      <c r="D78" s="93">
        <v>55.4</v>
      </c>
      <c r="E78" s="93">
        <v>0</v>
      </c>
      <c r="F78" s="93">
        <v>0</v>
      </c>
      <c r="G78" s="93">
        <v>0</v>
      </c>
      <c r="H78" s="93">
        <f t="shared" si="36"/>
        <v>55.4</v>
      </c>
      <c r="I78" s="93">
        <v>55.4</v>
      </c>
      <c r="J78" s="93">
        <v>0</v>
      </c>
      <c r="K78" s="93">
        <v>0</v>
      </c>
      <c r="L78" s="93">
        <v>0</v>
      </c>
      <c r="M78" s="93">
        <f t="shared" si="30"/>
        <v>100</v>
      </c>
      <c r="N78" s="93">
        <f t="shared" si="27"/>
        <v>0</v>
      </c>
      <c r="O78" s="93">
        <f t="shared" si="31"/>
        <v>100</v>
      </c>
      <c r="P78" s="93">
        <f t="shared" si="28"/>
        <v>0</v>
      </c>
      <c r="Q78" s="93" t="str">
        <f t="shared" si="32"/>
        <v>-</v>
      </c>
      <c r="R78" s="93">
        <f t="shared" si="33"/>
        <v>0</v>
      </c>
      <c r="S78" s="93" t="str">
        <f t="shared" si="34"/>
        <v>-</v>
      </c>
      <c r="T78" s="93">
        <f t="shared" si="35"/>
        <v>0</v>
      </c>
      <c r="U78" s="99"/>
      <c r="V78" s="76"/>
      <c r="W78" s="113"/>
      <c r="X78" s="59"/>
      <c r="Y78" s="92"/>
      <c r="Z78" s="92"/>
      <c r="AA78" s="59"/>
      <c r="AB78" s="115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</row>
    <row r="79" spans="1:118" s="11" customFormat="1" ht="63" outlineLevel="3" x14ac:dyDescent="0.25">
      <c r="A79" s="102" t="s">
        <v>554</v>
      </c>
      <c r="B79" s="313" t="s">
        <v>252</v>
      </c>
      <c r="C79" s="93">
        <f t="shared" si="29"/>
        <v>25</v>
      </c>
      <c r="D79" s="93">
        <v>25</v>
      </c>
      <c r="E79" s="93">
        <v>0</v>
      </c>
      <c r="F79" s="93">
        <v>0</v>
      </c>
      <c r="G79" s="93">
        <v>0</v>
      </c>
      <c r="H79" s="93">
        <f t="shared" si="36"/>
        <v>25</v>
      </c>
      <c r="I79" s="93">
        <v>25</v>
      </c>
      <c r="J79" s="93">
        <v>0</v>
      </c>
      <c r="K79" s="93">
        <v>0</v>
      </c>
      <c r="L79" s="93">
        <v>0</v>
      </c>
      <c r="M79" s="93">
        <f t="shared" si="30"/>
        <v>100</v>
      </c>
      <c r="N79" s="93">
        <f t="shared" si="27"/>
        <v>0</v>
      </c>
      <c r="O79" s="93">
        <f t="shared" si="31"/>
        <v>100</v>
      </c>
      <c r="P79" s="93">
        <f t="shared" si="28"/>
        <v>0</v>
      </c>
      <c r="Q79" s="93" t="str">
        <f t="shared" si="32"/>
        <v>-</v>
      </c>
      <c r="R79" s="93">
        <f t="shared" si="33"/>
        <v>0</v>
      </c>
      <c r="S79" s="93" t="str">
        <f t="shared" si="34"/>
        <v>-</v>
      </c>
      <c r="T79" s="93">
        <f t="shared" si="35"/>
        <v>0</v>
      </c>
      <c r="U79" s="99"/>
      <c r="V79" s="76"/>
      <c r="W79" s="113"/>
      <c r="X79" s="59"/>
      <c r="Y79" s="92"/>
      <c r="Z79" s="92"/>
      <c r="AA79" s="59"/>
      <c r="AB79" s="115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</row>
    <row r="80" spans="1:118" s="11" customFormat="1" ht="20.25" outlineLevel="3" x14ac:dyDescent="0.25">
      <c r="A80" s="102" t="s">
        <v>555</v>
      </c>
      <c r="B80" s="270" t="s">
        <v>551</v>
      </c>
      <c r="C80" s="93">
        <f t="shared" si="29"/>
        <v>250</v>
      </c>
      <c r="D80" s="93">
        <v>0</v>
      </c>
      <c r="E80" s="93">
        <v>250</v>
      </c>
      <c r="F80" s="93">
        <v>0</v>
      </c>
      <c r="G80" s="93">
        <v>0</v>
      </c>
      <c r="H80" s="93">
        <f t="shared" si="36"/>
        <v>250</v>
      </c>
      <c r="I80" s="93">
        <v>0</v>
      </c>
      <c r="J80" s="93">
        <v>250</v>
      </c>
      <c r="K80" s="93">
        <v>0</v>
      </c>
      <c r="L80" s="93">
        <v>0</v>
      </c>
      <c r="M80" s="93">
        <f t="shared" si="30"/>
        <v>100</v>
      </c>
      <c r="N80" s="93">
        <f t="shared" si="27"/>
        <v>0</v>
      </c>
      <c r="O80" s="93" t="str">
        <f t="shared" si="31"/>
        <v>-</v>
      </c>
      <c r="P80" s="93">
        <f t="shared" si="28"/>
        <v>0</v>
      </c>
      <c r="Q80" s="93">
        <f t="shared" si="32"/>
        <v>100</v>
      </c>
      <c r="R80" s="93">
        <f t="shared" si="33"/>
        <v>0</v>
      </c>
      <c r="S80" s="93" t="str">
        <f t="shared" si="34"/>
        <v>-</v>
      </c>
      <c r="T80" s="93">
        <f t="shared" si="35"/>
        <v>0</v>
      </c>
      <c r="U80" s="99"/>
      <c r="V80" s="76"/>
      <c r="W80" s="113"/>
      <c r="X80" s="59"/>
      <c r="Y80" s="92"/>
      <c r="Z80" s="92"/>
      <c r="AA80" s="59"/>
      <c r="AB80" s="115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59"/>
      <c r="DN80" s="59"/>
    </row>
    <row r="81" spans="1:118" s="11" customFormat="1" ht="52.5" customHeight="1" outlineLevel="3" x14ac:dyDescent="0.25">
      <c r="A81" s="102" t="s">
        <v>556</v>
      </c>
      <c r="B81" s="270" t="s">
        <v>552</v>
      </c>
      <c r="C81" s="93">
        <f t="shared" si="29"/>
        <v>76.7</v>
      </c>
      <c r="D81" s="93">
        <v>76.7</v>
      </c>
      <c r="E81" s="93">
        <v>0</v>
      </c>
      <c r="F81" s="93">
        <v>0</v>
      </c>
      <c r="G81" s="93">
        <v>0</v>
      </c>
      <c r="H81" s="93">
        <f t="shared" si="36"/>
        <v>76.7</v>
      </c>
      <c r="I81" s="93">
        <v>76.7</v>
      </c>
      <c r="J81" s="93">
        <v>0</v>
      </c>
      <c r="K81" s="93">
        <v>0</v>
      </c>
      <c r="L81" s="93">
        <v>0</v>
      </c>
      <c r="M81" s="93">
        <f t="shared" si="30"/>
        <v>100</v>
      </c>
      <c r="N81" s="93">
        <f t="shared" si="27"/>
        <v>0</v>
      </c>
      <c r="O81" s="93">
        <f t="shared" si="31"/>
        <v>100</v>
      </c>
      <c r="P81" s="93">
        <f t="shared" si="28"/>
        <v>0</v>
      </c>
      <c r="Q81" s="93" t="str">
        <f t="shared" si="32"/>
        <v>-</v>
      </c>
      <c r="R81" s="93">
        <f t="shared" si="33"/>
        <v>0</v>
      </c>
      <c r="S81" s="93" t="str">
        <f t="shared" si="34"/>
        <v>-</v>
      </c>
      <c r="T81" s="93">
        <f t="shared" si="35"/>
        <v>0</v>
      </c>
      <c r="U81" s="99"/>
      <c r="V81" s="76"/>
      <c r="W81" s="113"/>
      <c r="X81" s="59"/>
      <c r="Y81" s="92"/>
      <c r="Z81" s="92"/>
      <c r="AA81" s="59"/>
      <c r="AB81" s="115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</row>
    <row r="82" spans="1:118" s="11" customFormat="1" ht="27" customHeight="1" outlineLevel="3" x14ac:dyDescent="0.25">
      <c r="A82" s="311" t="s">
        <v>132</v>
      </c>
      <c r="B82" s="103" t="s">
        <v>86</v>
      </c>
      <c r="C82" s="93">
        <f>SUM(D82:F82)</f>
        <v>50</v>
      </c>
      <c r="D82" s="93">
        <v>50</v>
      </c>
      <c r="E82" s="93">
        <v>0</v>
      </c>
      <c r="F82" s="93">
        <v>0</v>
      </c>
      <c r="G82" s="93">
        <v>0</v>
      </c>
      <c r="H82" s="93">
        <f>SUM(I82:K82)</f>
        <v>50</v>
      </c>
      <c r="I82" s="93">
        <v>50</v>
      </c>
      <c r="J82" s="93">
        <v>0</v>
      </c>
      <c r="K82" s="93">
        <v>0</v>
      </c>
      <c r="L82" s="93">
        <v>0</v>
      </c>
      <c r="M82" s="93">
        <f t="shared" si="30"/>
        <v>100</v>
      </c>
      <c r="N82" s="93">
        <f t="shared" si="27"/>
        <v>0</v>
      </c>
      <c r="O82" s="93">
        <f t="shared" si="31"/>
        <v>100</v>
      </c>
      <c r="P82" s="93">
        <f t="shared" si="28"/>
        <v>0</v>
      </c>
      <c r="Q82" s="93" t="str">
        <f t="shared" si="32"/>
        <v>-</v>
      </c>
      <c r="R82" s="93">
        <f t="shared" si="33"/>
        <v>0</v>
      </c>
      <c r="S82" s="93" t="str">
        <f t="shared" si="34"/>
        <v>-</v>
      </c>
      <c r="T82" s="93">
        <f t="shared" si="35"/>
        <v>0</v>
      </c>
      <c r="U82" s="99"/>
      <c r="V82" s="76"/>
      <c r="W82" s="113"/>
      <c r="X82" s="59"/>
      <c r="Y82" s="92"/>
      <c r="Z82" s="92"/>
      <c r="AA82" s="59"/>
      <c r="AB82" s="115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</row>
    <row r="83" spans="1:118" s="266" customFormat="1" ht="38.25" customHeight="1" outlineLevel="1" x14ac:dyDescent="0.25">
      <c r="A83" s="265"/>
      <c r="B83" s="88" t="s">
        <v>629</v>
      </c>
      <c r="C83" s="89">
        <f t="shared" si="29"/>
        <v>138853.70000000001</v>
      </c>
      <c r="D83" s="89">
        <f>D84+D94+D104</f>
        <v>138263.20000000001</v>
      </c>
      <c r="E83" s="89">
        <f>E84+E94+E104</f>
        <v>590.5</v>
      </c>
      <c r="F83" s="89">
        <f>F84+F94+F104</f>
        <v>0</v>
      </c>
      <c r="G83" s="89">
        <f>G84+G94+G104</f>
        <v>0</v>
      </c>
      <c r="H83" s="89">
        <f t="shared" si="36"/>
        <v>138853.70000000001</v>
      </c>
      <c r="I83" s="89">
        <f>I84+I94+I104</f>
        <v>138263.20000000001</v>
      </c>
      <c r="J83" s="89">
        <f>J84+J94+J104</f>
        <v>590.5</v>
      </c>
      <c r="K83" s="89">
        <f>K84+K94+K104</f>
        <v>0</v>
      </c>
      <c r="L83" s="89">
        <f>L84+L94+L104</f>
        <v>0</v>
      </c>
      <c r="M83" s="89">
        <f t="shared" si="30"/>
        <v>100</v>
      </c>
      <c r="N83" s="89">
        <f t="shared" si="27"/>
        <v>0</v>
      </c>
      <c r="O83" s="89">
        <f t="shared" si="31"/>
        <v>100</v>
      </c>
      <c r="P83" s="89">
        <f t="shared" si="28"/>
        <v>0</v>
      </c>
      <c r="Q83" s="89">
        <f t="shared" si="32"/>
        <v>100</v>
      </c>
      <c r="R83" s="89">
        <f t="shared" si="33"/>
        <v>0</v>
      </c>
      <c r="S83" s="89" t="str">
        <f t="shared" si="34"/>
        <v>-</v>
      </c>
      <c r="T83" s="89">
        <f t="shared" si="35"/>
        <v>0</v>
      </c>
      <c r="U83" s="96"/>
      <c r="V83" s="76"/>
      <c r="W83" s="113"/>
      <c r="X83" s="238"/>
      <c r="Y83" s="95"/>
      <c r="Z83" s="95"/>
      <c r="AA83" s="238"/>
      <c r="AB83" s="115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</row>
    <row r="84" spans="1:118" s="11" customFormat="1" ht="47.25" outlineLevel="2" x14ac:dyDescent="0.25">
      <c r="A84" s="314" t="s">
        <v>107</v>
      </c>
      <c r="B84" s="312" t="s">
        <v>558</v>
      </c>
      <c r="C84" s="93">
        <f t="shared" si="29"/>
        <v>54002</v>
      </c>
      <c r="D84" s="93">
        <f>D85+D86+D93</f>
        <v>53711.5</v>
      </c>
      <c r="E84" s="93">
        <f>E85+E86+E93</f>
        <v>290.5</v>
      </c>
      <c r="F84" s="93">
        <f>F85+F86+F93</f>
        <v>0</v>
      </c>
      <c r="G84" s="93">
        <f>G85+G86</f>
        <v>0</v>
      </c>
      <c r="H84" s="93">
        <f t="shared" si="36"/>
        <v>54002</v>
      </c>
      <c r="I84" s="93">
        <f>I85+I86+I93</f>
        <v>53711.5</v>
      </c>
      <c r="J84" s="93">
        <f>J85+J86+J93</f>
        <v>290.5</v>
      </c>
      <c r="K84" s="93">
        <f>K85+K86+K93</f>
        <v>0</v>
      </c>
      <c r="L84" s="93">
        <f>L85+L86+L93</f>
        <v>0</v>
      </c>
      <c r="M84" s="93">
        <f t="shared" si="30"/>
        <v>100</v>
      </c>
      <c r="N84" s="93">
        <f t="shared" si="27"/>
        <v>0</v>
      </c>
      <c r="O84" s="93">
        <f t="shared" si="31"/>
        <v>100</v>
      </c>
      <c r="P84" s="93">
        <f t="shared" si="28"/>
        <v>0</v>
      </c>
      <c r="Q84" s="93">
        <f t="shared" si="32"/>
        <v>100</v>
      </c>
      <c r="R84" s="93">
        <f t="shared" si="33"/>
        <v>0</v>
      </c>
      <c r="S84" s="93" t="str">
        <f t="shared" si="34"/>
        <v>-</v>
      </c>
      <c r="T84" s="93">
        <f t="shared" si="35"/>
        <v>0</v>
      </c>
      <c r="U84" s="99"/>
      <c r="V84" s="76"/>
      <c r="W84" s="113"/>
      <c r="X84" s="59"/>
      <c r="Y84" s="92"/>
      <c r="Z84" s="92"/>
      <c r="AA84" s="59"/>
      <c r="AB84" s="115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</row>
    <row r="85" spans="1:118" s="11" customFormat="1" ht="78.75" outlineLevel="4" collapsed="1" x14ac:dyDescent="0.25">
      <c r="A85" s="316" t="s">
        <v>174</v>
      </c>
      <c r="B85" s="310" t="s">
        <v>253</v>
      </c>
      <c r="C85" s="93">
        <f t="shared" si="29"/>
        <v>52702.2</v>
      </c>
      <c r="D85" s="93">
        <v>52702.2</v>
      </c>
      <c r="E85" s="93">
        <v>0</v>
      </c>
      <c r="F85" s="93">
        <v>0</v>
      </c>
      <c r="G85" s="93">
        <v>0</v>
      </c>
      <c r="H85" s="93">
        <f t="shared" si="36"/>
        <v>52702.2</v>
      </c>
      <c r="I85" s="93">
        <v>52702.2</v>
      </c>
      <c r="J85" s="93">
        <v>0</v>
      </c>
      <c r="K85" s="93">
        <v>0</v>
      </c>
      <c r="L85" s="93">
        <v>0</v>
      </c>
      <c r="M85" s="93">
        <f t="shared" si="30"/>
        <v>100</v>
      </c>
      <c r="N85" s="93">
        <f t="shared" si="27"/>
        <v>0</v>
      </c>
      <c r="O85" s="93">
        <f t="shared" si="31"/>
        <v>100</v>
      </c>
      <c r="P85" s="93">
        <f t="shared" si="28"/>
        <v>0</v>
      </c>
      <c r="Q85" s="93" t="str">
        <f t="shared" si="32"/>
        <v>-</v>
      </c>
      <c r="R85" s="93">
        <f t="shared" si="33"/>
        <v>0</v>
      </c>
      <c r="S85" s="93" t="str">
        <f t="shared" si="34"/>
        <v>-</v>
      </c>
      <c r="T85" s="93">
        <f t="shared" si="35"/>
        <v>0</v>
      </c>
      <c r="U85" s="99"/>
      <c r="V85" s="76"/>
      <c r="W85" s="113"/>
      <c r="X85" s="59"/>
      <c r="Y85" s="92"/>
      <c r="Z85" s="92"/>
      <c r="AA85" s="59"/>
      <c r="AB85" s="115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59"/>
      <c r="DC85" s="59"/>
      <c r="DD85" s="59"/>
      <c r="DE85" s="59"/>
      <c r="DF85" s="59"/>
      <c r="DG85" s="59"/>
      <c r="DH85" s="59"/>
      <c r="DI85" s="59"/>
      <c r="DJ85" s="59"/>
      <c r="DK85" s="59"/>
      <c r="DL85" s="59"/>
      <c r="DM85" s="59"/>
      <c r="DN85" s="59"/>
    </row>
    <row r="86" spans="1:118" s="11" customFormat="1" ht="20.25" outlineLevel="3" x14ac:dyDescent="0.25">
      <c r="A86" s="316" t="s">
        <v>175</v>
      </c>
      <c r="B86" s="310" t="s">
        <v>127</v>
      </c>
      <c r="C86" s="93">
        <f t="shared" si="29"/>
        <v>885</v>
      </c>
      <c r="D86" s="93">
        <f>SUM(D87:D92)</f>
        <v>735</v>
      </c>
      <c r="E86" s="93">
        <f>SUM(E87:E92)</f>
        <v>150</v>
      </c>
      <c r="F86" s="93">
        <f>F87+F88+F90+F91+F92+F89</f>
        <v>0</v>
      </c>
      <c r="G86" s="93">
        <f>G87+G88+G90+G91+G92+G89</f>
        <v>0</v>
      </c>
      <c r="H86" s="93">
        <f t="shared" si="36"/>
        <v>885</v>
      </c>
      <c r="I86" s="93">
        <f>SUM(I87:I92)</f>
        <v>735</v>
      </c>
      <c r="J86" s="93">
        <f>SUM(J87:J92)</f>
        <v>150</v>
      </c>
      <c r="K86" s="93">
        <f>K87+K88+K90+K91+K92+K89</f>
        <v>0</v>
      </c>
      <c r="L86" s="93">
        <v>0</v>
      </c>
      <c r="M86" s="93">
        <f t="shared" si="30"/>
        <v>100</v>
      </c>
      <c r="N86" s="93">
        <f t="shared" si="27"/>
        <v>0</v>
      </c>
      <c r="O86" s="93">
        <f t="shared" si="31"/>
        <v>100</v>
      </c>
      <c r="P86" s="93">
        <f t="shared" si="28"/>
        <v>0</v>
      </c>
      <c r="Q86" s="93">
        <f t="shared" si="32"/>
        <v>100</v>
      </c>
      <c r="R86" s="93">
        <f t="shared" si="33"/>
        <v>0</v>
      </c>
      <c r="S86" s="93" t="str">
        <f t="shared" si="34"/>
        <v>-</v>
      </c>
      <c r="T86" s="93">
        <f t="shared" si="35"/>
        <v>0</v>
      </c>
      <c r="U86" s="99"/>
      <c r="V86" s="76"/>
      <c r="W86" s="113"/>
      <c r="X86" s="59"/>
      <c r="Y86" s="92"/>
      <c r="Z86" s="92"/>
      <c r="AA86" s="59"/>
      <c r="AB86" s="115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59"/>
      <c r="DE86" s="59"/>
      <c r="DF86" s="59"/>
      <c r="DG86" s="59"/>
      <c r="DH86" s="59"/>
      <c r="DI86" s="59"/>
      <c r="DJ86" s="59"/>
      <c r="DK86" s="59"/>
      <c r="DL86" s="59"/>
      <c r="DM86" s="59"/>
      <c r="DN86" s="59"/>
    </row>
    <row r="87" spans="1:118" s="11" customFormat="1" ht="31.5" outlineLevel="4" x14ac:dyDescent="0.25">
      <c r="A87" s="102" t="s">
        <v>254</v>
      </c>
      <c r="B87" s="130" t="s">
        <v>255</v>
      </c>
      <c r="C87" s="93">
        <f t="shared" si="29"/>
        <v>100</v>
      </c>
      <c r="D87" s="93">
        <v>100</v>
      </c>
      <c r="E87" s="93">
        <v>0</v>
      </c>
      <c r="F87" s="93">
        <v>0</v>
      </c>
      <c r="G87" s="93">
        <v>0</v>
      </c>
      <c r="H87" s="93">
        <f t="shared" si="36"/>
        <v>100</v>
      </c>
      <c r="I87" s="93">
        <v>100</v>
      </c>
      <c r="J87" s="93">
        <v>0</v>
      </c>
      <c r="K87" s="93">
        <v>0</v>
      </c>
      <c r="L87" s="93">
        <v>0</v>
      </c>
      <c r="M87" s="93">
        <f t="shared" si="30"/>
        <v>100</v>
      </c>
      <c r="N87" s="93">
        <f t="shared" si="27"/>
        <v>0</v>
      </c>
      <c r="O87" s="93">
        <f t="shared" si="31"/>
        <v>100</v>
      </c>
      <c r="P87" s="93">
        <f t="shared" si="28"/>
        <v>0</v>
      </c>
      <c r="Q87" s="93" t="str">
        <f t="shared" si="32"/>
        <v>-</v>
      </c>
      <c r="R87" s="93">
        <f t="shared" si="33"/>
        <v>0</v>
      </c>
      <c r="S87" s="93" t="str">
        <f t="shared" si="34"/>
        <v>-</v>
      </c>
      <c r="T87" s="93">
        <f t="shared" si="35"/>
        <v>0</v>
      </c>
      <c r="U87" s="99"/>
      <c r="V87" s="76"/>
      <c r="W87" s="113"/>
      <c r="X87" s="59"/>
      <c r="Y87" s="92"/>
      <c r="Z87" s="92"/>
      <c r="AA87" s="59"/>
      <c r="AB87" s="115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59"/>
      <c r="DH87" s="59"/>
      <c r="DI87" s="59"/>
      <c r="DJ87" s="59"/>
      <c r="DK87" s="59"/>
      <c r="DL87" s="59"/>
      <c r="DM87" s="59"/>
      <c r="DN87" s="59"/>
    </row>
    <row r="88" spans="1:118" s="11" customFormat="1" ht="31.5" outlineLevel="4" x14ac:dyDescent="0.25">
      <c r="A88" s="102" t="s">
        <v>256</v>
      </c>
      <c r="B88" s="130" t="s">
        <v>257</v>
      </c>
      <c r="C88" s="93">
        <f t="shared" si="29"/>
        <v>55</v>
      </c>
      <c r="D88" s="93">
        <v>55</v>
      </c>
      <c r="E88" s="93">
        <v>0</v>
      </c>
      <c r="F88" s="93">
        <v>0</v>
      </c>
      <c r="G88" s="93">
        <v>0</v>
      </c>
      <c r="H88" s="93">
        <f t="shared" si="36"/>
        <v>55</v>
      </c>
      <c r="I88" s="93">
        <v>55</v>
      </c>
      <c r="J88" s="93">
        <v>0</v>
      </c>
      <c r="K88" s="93">
        <v>0</v>
      </c>
      <c r="L88" s="93">
        <v>0</v>
      </c>
      <c r="M88" s="93">
        <f t="shared" si="30"/>
        <v>100</v>
      </c>
      <c r="N88" s="93">
        <f t="shared" si="27"/>
        <v>0</v>
      </c>
      <c r="O88" s="93">
        <f t="shared" si="31"/>
        <v>100</v>
      </c>
      <c r="P88" s="93">
        <f t="shared" si="28"/>
        <v>0</v>
      </c>
      <c r="Q88" s="93" t="str">
        <f t="shared" si="32"/>
        <v>-</v>
      </c>
      <c r="R88" s="93">
        <f t="shared" si="33"/>
        <v>0</v>
      </c>
      <c r="S88" s="93" t="str">
        <f t="shared" si="34"/>
        <v>-</v>
      </c>
      <c r="T88" s="93">
        <f t="shared" si="35"/>
        <v>0</v>
      </c>
      <c r="U88" s="99"/>
      <c r="V88" s="76"/>
      <c r="W88" s="113"/>
      <c r="X88" s="59"/>
      <c r="Y88" s="92"/>
      <c r="Z88" s="92"/>
      <c r="AA88" s="59"/>
      <c r="AB88" s="115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/>
      <c r="DH88" s="59"/>
      <c r="DI88" s="59"/>
      <c r="DJ88" s="59"/>
      <c r="DK88" s="59"/>
      <c r="DL88" s="59"/>
      <c r="DM88" s="59"/>
      <c r="DN88" s="59"/>
    </row>
    <row r="89" spans="1:118" s="11" customFormat="1" ht="20.25" outlineLevel="4" x14ac:dyDescent="0.25">
      <c r="A89" s="102" t="s">
        <v>258</v>
      </c>
      <c r="B89" s="293" t="s">
        <v>562</v>
      </c>
      <c r="C89" s="93">
        <f t="shared" si="29"/>
        <v>50</v>
      </c>
      <c r="D89" s="93">
        <v>50</v>
      </c>
      <c r="E89" s="93">
        <v>0</v>
      </c>
      <c r="F89" s="93">
        <v>0</v>
      </c>
      <c r="G89" s="93">
        <v>0</v>
      </c>
      <c r="H89" s="93">
        <f t="shared" si="36"/>
        <v>50</v>
      </c>
      <c r="I89" s="93">
        <v>50</v>
      </c>
      <c r="J89" s="93">
        <v>0</v>
      </c>
      <c r="K89" s="93">
        <v>0</v>
      </c>
      <c r="L89" s="93">
        <v>0</v>
      </c>
      <c r="M89" s="93">
        <f t="shared" si="30"/>
        <v>100</v>
      </c>
      <c r="N89" s="93"/>
      <c r="O89" s="93">
        <f t="shared" si="31"/>
        <v>100</v>
      </c>
      <c r="P89" s="93">
        <f t="shared" si="28"/>
        <v>0</v>
      </c>
      <c r="Q89" s="93" t="str">
        <f t="shared" si="32"/>
        <v>-</v>
      </c>
      <c r="R89" s="93">
        <f t="shared" si="33"/>
        <v>0</v>
      </c>
      <c r="S89" s="93" t="str">
        <f t="shared" si="34"/>
        <v>-</v>
      </c>
      <c r="T89" s="93">
        <f t="shared" si="35"/>
        <v>0</v>
      </c>
      <c r="U89" s="99"/>
      <c r="V89" s="76"/>
      <c r="W89" s="113"/>
      <c r="X89" s="59"/>
      <c r="Y89" s="92"/>
      <c r="Z89" s="92"/>
      <c r="AA89" s="59"/>
      <c r="AB89" s="115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</row>
    <row r="90" spans="1:118" s="11" customFormat="1" ht="31.5" outlineLevel="4" x14ac:dyDescent="0.25">
      <c r="A90" s="102" t="s">
        <v>259</v>
      </c>
      <c r="B90" s="293" t="s">
        <v>260</v>
      </c>
      <c r="C90" s="93">
        <f t="shared" si="29"/>
        <v>50</v>
      </c>
      <c r="D90" s="93">
        <v>50</v>
      </c>
      <c r="E90" s="93">
        <v>0</v>
      </c>
      <c r="F90" s="93">
        <v>0</v>
      </c>
      <c r="G90" s="93">
        <v>0</v>
      </c>
      <c r="H90" s="93">
        <f t="shared" si="36"/>
        <v>50</v>
      </c>
      <c r="I90" s="93">
        <v>50</v>
      </c>
      <c r="J90" s="93">
        <v>0</v>
      </c>
      <c r="K90" s="93">
        <v>0</v>
      </c>
      <c r="L90" s="93">
        <v>0</v>
      </c>
      <c r="M90" s="93">
        <f t="shared" si="30"/>
        <v>100</v>
      </c>
      <c r="N90" s="93">
        <f t="shared" si="27"/>
        <v>0</v>
      </c>
      <c r="O90" s="93">
        <f t="shared" si="31"/>
        <v>100</v>
      </c>
      <c r="P90" s="93">
        <f t="shared" si="28"/>
        <v>0</v>
      </c>
      <c r="Q90" s="93" t="str">
        <f t="shared" si="32"/>
        <v>-</v>
      </c>
      <c r="R90" s="93">
        <f t="shared" si="33"/>
        <v>0</v>
      </c>
      <c r="S90" s="93" t="str">
        <f t="shared" si="34"/>
        <v>-</v>
      </c>
      <c r="T90" s="93">
        <f t="shared" si="35"/>
        <v>0</v>
      </c>
      <c r="U90" s="99"/>
      <c r="V90" s="215"/>
      <c r="W90" s="216"/>
      <c r="X90" s="59"/>
      <c r="Y90" s="92"/>
      <c r="Z90" s="92"/>
      <c r="AA90" s="59"/>
      <c r="AB90" s="218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</row>
    <row r="91" spans="1:118" s="11" customFormat="1" ht="20.25" outlineLevel="4" x14ac:dyDescent="0.25">
      <c r="A91" s="316" t="s">
        <v>560</v>
      </c>
      <c r="B91" s="293" t="s">
        <v>559</v>
      </c>
      <c r="C91" s="93">
        <f t="shared" si="29"/>
        <v>480</v>
      </c>
      <c r="D91" s="93">
        <v>480</v>
      </c>
      <c r="E91" s="93">
        <v>0</v>
      </c>
      <c r="F91" s="93">
        <v>0</v>
      </c>
      <c r="G91" s="93">
        <v>0</v>
      </c>
      <c r="H91" s="93">
        <f t="shared" si="36"/>
        <v>480</v>
      </c>
      <c r="I91" s="93">
        <v>480</v>
      </c>
      <c r="J91" s="93">
        <v>0</v>
      </c>
      <c r="K91" s="93">
        <v>0</v>
      </c>
      <c r="L91" s="93">
        <v>0</v>
      </c>
      <c r="M91" s="93">
        <f t="shared" si="30"/>
        <v>100</v>
      </c>
      <c r="N91" s="93">
        <f t="shared" si="27"/>
        <v>0</v>
      </c>
      <c r="O91" s="93">
        <f t="shared" si="31"/>
        <v>100</v>
      </c>
      <c r="P91" s="93">
        <f t="shared" si="28"/>
        <v>0</v>
      </c>
      <c r="Q91" s="93" t="str">
        <f t="shared" si="32"/>
        <v>-</v>
      </c>
      <c r="R91" s="93">
        <f t="shared" si="33"/>
        <v>0</v>
      </c>
      <c r="S91" s="93" t="str">
        <f t="shared" si="34"/>
        <v>-</v>
      </c>
      <c r="T91" s="93">
        <f t="shared" si="35"/>
        <v>0</v>
      </c>
      <c r="U91" s="99"/>
      <c r="V91" s="215"/>
      <c r="W91" s="216"/>
      <c r="X91" s="59"/>
      <c r="Y91" s="92"/>
      <c r="Z91" s="92"/>
      <c r="AA91" s="59"/>
      <c r="AB91" s="218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</row>
    <row r="92" spans="1:118" s="11" customFormat="1" ht="31.5" outlineLevel="4" x14ac:dyDescent="0.25">
      <c r="A92" s="316" t="s">
        <v>563</v>
      </c>
      <c r="B92" s="293" t="s">
        <v>561</v>
      </c>
      <c r="C92" s="93">
        <f t="shared" si="29"/>
        <v>150</v>
      </c>
      <c r="D92" s="93">
        <v>0</v>
      </c>
      <c r="E92" s="93">
        <v>150</v>
      </c>
      <c r="F92" s="93">
        <v>0</v>
      </c>
      <c r="G92" s="93">
        <v>0</v>
      </c>
      <c r="H92" s="93">
        <f t="shared" si="36"/>
        <v>150</v>
      </c>
      <c r="I92" s="93">
        <v>0</v>
      </c>
      <c r="J92" s="93">
        <v>150</v>
      </c>
      <c r="K92" s="93">
        <v>0</v>
      </c>
      <c r="L92" s="93">
        <v>0</v>
      </c>
      <c r="M92" s="93">
        <f t="shared" si="30"/>
        <v>100</v>
      </c>
      <c r="N92" s="93">
        <f t="shared" si="27"/>
        <v>0</v>
      </c>
      <c r="O92" s="93" t="str">
        <f t="shared" si="31"/>
        <v>-</v>
      </c>
      <c r="P92" s="93">
        <f t="shared" si="28"/>
        <v>0</v>
      </c>
      <c r="Q92" s="93">
        <f t="shared" si="32"/>
        <v>100</v>
      </c>
      <c r="R92" s="93"/>
      <c r="S92" s="93" t="str">
        <f t="shared" si="34"/>
        <v>-</v>
      </c>
      <c r="T92" s="93">
        <f t="shared" si="35"/>
        <v>0</v>
      </c>
      <c r="U92" s="99"/>
      <c r="V92" s="215"/>
      <c r="W92" s="216"/>
      <c r="X92" s="59"/>
      <c r="Y92" s="92"/>
      <c r="Z92" s="92"/>
      <c r="AA92" s="59"/>
      <c r="AB92" s="218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</row>
    <row r="93" spans="1:118" s="11" customFormat="1" ht="20.25" outlineLevel="3" collapsed="1" x14ac:dyDescent="0.25">
      <c r="A93" s="316" t="s">
        <v>176</v>
      </c>
      <c r="B93" s="312" t="s">
        <v>86</v>
      </c>
      <c r="C93" s="93">
        <f t="shared" si="29"/>
        <v>414.8</v>
      </c>
      <c r="D93" s="93">
        <v>274.3</v>
      </c>
      <c r="E93" s="93">
        <v>140.5</v>
      </c>
      <c r="F93" s="93">
        <v>0</v>
      </c>
      <c r="G93" s="93">
        <f>SUM(G94:G95)</f>
        <v>0</v>
      </c>
      <c r="H93" s="93">
        <f t="shared" si="36"/>
        <v>414.8</v>
      </c>
      <c r="I93" s="93">
        <v>274.3</v>
      </c>
      <c r="J93" s="93">
        <v>140.5</v>
      </c>
      <c r="K93" s="93">
        <v>0</v>
      </c>
      <c r="L93" s="93">
        <f>SUM(L94:L95)</f>
        <v>0</v>
      </c>
      <c r="M93" s="93">
        <f t="shared" si="30"/>
        <v>100</v>
      </c>
      <c r="N93" s="93">
        <f t="shared" si="27"/>
        <v>0</v>
      </c>
      <c r="O93" s="93">
        <f t="shared" si="31"/>
        <v>100</v>
      </c>
      <c r="P93" s="93">
        <f t="shared" si="28"/>
        <v>0</v>
      </c>
      <c r="Q93" s="93">
        <f t="shared" si="32"/>
        <v>100</v>
      </c>
      <c r="R93" s="93">
        <f t="shared" si="33"/>
        <v>0</v>
      </c>
      <c r="S93" s="93" t="str">
        <f t="shared" si="34"/>
        <v>-</v>
      </c>
      <c r="T93" s="93">
        <f t="shared" si="35"/>
        <v>0</v>
      </c>
      <c r="U93" s="99"/>
      <c r="V93" s="76"/>
      <c r="W93" s="113"/>
      <c r="X93" s="59"/>
      <c r="Y93" s="92"/>
      <c r="Z93" s="92"/>
      <c r="AA93" s="59"/>
      <c r="AB93" s="115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</row>
    <row r="94" spans="1:118" s="59" customFormat="1" ht="31.5" outlineLevel="2" x14ac:dyDescent="0.25">
      <c r="A94" s="281" t="s">
        <v>108</v>
      </c>
      <c r="B94" s="320" t="s">
        <v>564</v>
      </c>
      <c r="C94" s="259">
        <f t="shared" si="29"/>
        <v>84851.7</v>
      </c>
      <c r="D94" s="259">
        <f>D95+D96+D103</f>
        <v>84551.7</v>
      </c>
      <c r="E94" s="259">
        <f>E95+E96+E103</f>
        <v>300</v>
      </c>
      <c r="F94" s="259">
        <f>F95+F96+F103</f>
        <v>0</v>
      </c>
      <c r="G94" s="259">
        <f>G95+G96+G103</f>
        <v>0</v>
      </c>
      <c r="H94" s="259">
        <f>SUM(I94:K94)</f>
        <v>84851.7</v>
      </c>
      <c r="I94" s="259">
        <f>I95+I96+I103</f>
        <v>84551.7</v>
      </c>
      <c r="J94" s="259">
        <f>J95+J96+J103</f>
        <v>300</v>
      </c>
      <c r="K94" s="259">
        <f>K95+K96+K103</f>
        <v>0</v>
      </c>
      <c r="L94" s="259">
        <f>L95+L96+L103</f>
        <v>0</v>
      </c>
      <c r="M94" s="259">
        <f t="shared" si="30"/>
        <v>100</v>
      </c>
      <c r="N94" s="259">
        <f t="shared" si="27"/>
        <v>0</v>
      </c>
      <c r="O94" s="259">
        <f t="shared" si="31"/>
        <v>100</v>
      </c>
      <c r="P94" s="259">
        <f t="shared" si="28"/>
        <v>0</v>
      </c>
      <c r="Q94" s="259">
        <f t="shared" si="32"/>
        <v>100</v>
      </c>
      <c r="R94" s="259">
        <f t="shared" si="33"/>
        <v>0</v>
      </c>
      <c r="S94" s="259" t="str">
        <f t="shared" si="34"/>
        <v>-</v>
      </c>
      <c r="T94" s="259">
        <f t="shared" si="35"/>
        <v>0</v>
      </c>
      <c r="U94" s="99"/>
      <c r="V94" s="76"/>
      <c r="W94" s="113"/>
      <c r="Y94" s="92"/>
      <c r="Z94" s="92"/>
      <c r="AB94" s="115"/>
    </row>
    <row r="95" spans="1:118" s="11" customFormat="1" ht="63" outlineLevel="3" x14ac:dyDescent="0.25">
      <c r="A95" s="259" t="s">
        <v>128</v>
      </c>
      <c r="B95" s="317" t="s">
        <v>272</v>
      </c>
      <c r="C95" s="93">
        <f t="shared" si="29"/>
        <v>81576.600000000006</v>
      </c>
      <c r="D95" s="93">
        <v>81576.600000000006</v>
      </c>
      <c r="E95" s="93">
        <v>0</v>
      </c>
      <c r="F95" s="93">
        <v>0</v>
      </c>
      <c r="G95" s="93">
        <v>0</v>
      </c>
      <c r="H95" s="93">
        <f t="shared" si="36"/>
        <v>81576.600000000006</v>
      </c>
      <c r="I95" s="93">
        <v>81576.600000000006</v>
      </c>
      <c r="J95" s="93">
        <v>0</v>
      </c>
      <c r="K95" s="93">
        <v>0</v>
      </c>
      <c r="L95" s="93">
        <v>0</v>
      </c>
      <c r="M95" s="259">
        <f t="shared" ref="M95:M104" si="37">IFERROR(H95/C95*100,"-")</f>
        <v>100</v>
      </c>
      <c r="N95" s="259">
        <f t="shared" ref="N95:N104" si="38">C95-H95</f>
        <v>0</v>
      </c>
      <c r="O95" s="259">
        <f t="shared" ref="O95:O104" si="39">IFERROR(I95/D95*100,"-")</f>
        <v>100</v>
      </c>
      <c r="P95" s="259">
        <f t="shared" ref="P95:P104" si="40">D95-I95</f>
        <v>0</v>
      </c>
      <c r="Q95" s="259" t="str">
        <f t="shared" ref="Q95:Q104" si="41">IFERROR(J95/E95*100,"-")</f>
        <v>-</v>
      </c>
      <c r="R95" s="259">
        <f t="shared" ref="R95:R104" si="42">E95-J95</f>
        <v>0</v>
      </c>
      <c r="S95" s="259" t="str">
        <f t="shared" ref="S95:S104" si="43">IFERROR(K95/F95*100,"-")</f>
        <v>-</v>
      </c>
      <c r="T95" s="259">
        <f t="shared" ref="T95:T104" si="44">F95-K95</f>
        <v>0</v>
      </c>
      <c r="U95" s="99"/>
      <c r="V95" s="76"/>
      <c r="W95" s="113"/>
      <c r="X95" s="59"/>
      <c r="Y95" s="92"/>
      <c r="Z95" s="92"/>
      <c r="AA95" s="59"/>
      <c r="AB95" s="115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</row>
    <row r="96" spans="1:118" s="59" customFormat="1" ht="20.25" outlineLevel="3" x14ac:dyDescent="0.25">
      <c r="A96" s="281" t="s">
        <v>129</v>
      </c>
      <c r="B96" s="318" t="s">
        <v>251</v>
      </c>
      <c r="C96" s="259">
        <f t="shared" si="29"/>
        <v>3229.8</v>
      </c>
      <c r="D96" s="259">
        <f>SUM(D97:D102)</f>
        <v>2929.8</v>
      </c>
      <c r="E96" s="259">
        <f>SUM(E97:E101)</f>
        <v>300</v>
      </c>
      <c r="F96" s="259">
        <f>SUM(F97:F101)</f>
        <v>0</v>
      </c>
      <c r="G96" s="259">
        <f>SUM(G97:G100)</f>
        <v>0</v>
      </c>
      <c r="H96" s="259">
        <f t="shared" si="36"/>
        <v>3229.8</v>
      </c>
      <c r="I96" s="259">
        <f>SUM(I97:I102)</f>
        <v>2929.8</v>
      </c>
      <c r="J96" s="259">
        <f>SUM(J97:J101)</f>
        <v>300</v>
      </c>
      <c r="K96" s="259">
        <f>SUM(K97:K101)</f>
        <v>0</v>
      </c>
      <c r="L96" s="259">
        <f>L97+L98+L100</f>
        <v>0</v>
      </c>
      <c r="M96" s="259">
        <f t="shared" si="37"/>
        <v>100</v>
      </c>
      <c r="N96" s="259">
        <f t="shared" si="38"/>
        <v>0</v>
      </c>
      <c r="O96" s="259">
        <f t="shared" si="39"/>
        <v>100</v>
      </c>
      <c r="P96" s="259">
        <f t="shared" si="40"/>
        <v>0</v>
      </c>
      <c r="Q96" s="259">
        <f t="shared" si="41"/>
        <v>100</v>
      </c>
      <c r="R96" s="259">
        <f t="shared" si="42"/>
        <v>0</v>
      </c>
      <c r="S96" s="259" t="str">
        <f t="shared" si="43"/>
        <v>-</v>
      </c>
      <c r="T96" s="259">
        <f t="shared" si="44"/>
        <v>0</v>
      </c>
      <c r="U96" s="99"/>
      <c r="V96" s="76"/>
      <c r="W96" s="113"/>
      <c r="Y96" s="92"/>
      <c r="Z96" s="92"/>
      <c r="AB96" s="115"/>
    </row>
    <row r="97" spans="1:118" s="59" customFormat="1" ht="47.25" outlineLevel="4" x14ac:dyDescent="0.25">
      <c r="A97" s="259" t="s">
        <v>261</v>
      </c>
      <c r="B97" s="317" t="s">
        <v>262</v>
      </c>
      <c r="C97" s="259">
        <f t="shared" si="29"/>
        <v>100</v>
      </c>
      <c r="D97" s="259">
        <v>100</v>
      </c>
      <c r="E97" s="259">
        <v>0</v>
      </c>
      <c r="F97" s="259">
        <v>0</v>
      </c>
      <c r="G97" s="259">
        <v>0</v>
      </c>
      <c r="H97" s="259">
        <f t="shared" si="36"/>
        <v>100</v>
      </c>
      <c r="I97" s="259">
        <v>100</v>
      </c>
      <c r="J97" s="259">
        <v>0</v>
      </c>
      <c r="K97" s="259">
        <v>0</v>
      </c>
      <c r="L97" s="259">
        <v>0</v>
      </c>
      <c r="M97" s="259">
        <f t="shared" si="37"/>
        <v>100</v>
      </c>
      <c r="N97" s="259">
        <f t="shared" si="38"/>
        <v>0</v>
      </c>
      <c r="O97" s="259">
        <f t="shared" si="39"/>
        <v>100</v>
      </c>
      <c r="P97" s="259">
        <f t="shared" si="40"/>
        <v>0</v>
      </c>
      <c r="Q97" s="259" t="str">
        <f t="shared" si="41"/>
        <v>-</v>
      </c>
      <c r="R97" s="259">
        <f t="shared" si="42"/>
        <v>0</v>
      </c>
      <c r="S97" s="259" t="str">
        <f t="shared" si="43"/>
        <v>-</v>
      </c>
      <c r="T97" s="259">
        <f t="shared" si="44"/>
        <v>0</v>
      </c>
      <c r="U97" s="99"/>
      <c r="V97" s="76"/>
      <c r="W97" s="113"/>
      <c r="Y97" s="92"/>
      <c r="Z97" s="92"/>
      <c r="AB97" s="115"/>
    </row>
    <row r="98" spans="1:118" s="59" customFormat="1" ht="31.5" outlineLevel="4" x14ac:dyDescent="0.25">
      <c r="A98" s="259" t="s">
        <v>263</v>
      </c>
      <c r="B98" s="317" t="s">
        <v>264</v>
      </c>
      <c r="C98" s="259">
        <f t="shared" si="29"/>
        <v>40</v>
      </c>
      <c r="D98" s="259">
        <v>40</v>
      </c>
      <c r="E98" s="259">
        <v>0</v>
      </c>
      <c r="F98" s="259">
        <v>0</v>
      </c>
      <c r="G98" s="259">
        <v>0</v>
      </c>
      <c r="H98" s="259">
        <f t="shared" si="36"/>
        <v>40</v>
      </c>
      <c r="I98" s="259">
        <v>40</v>
      </c>
      <c r="J98" s="259">
        <v>0</v>
      </c>
      <c r="K98" s="259">
        <v>0</v>
      </c>
      <c r="L98" s="259">
        <v>0</v>
      </c>
      <c r="M98" s="259">
        <f t="shared" si="37"/>
        <v>100</v>
      </c>
      <c r="N98" s="259">
        <f t="shared" si="38"/>
        <v>0</v>
      </c>
      <c r="O98" s="259">
        <f t="shared" si="39"/>
        <v>100</v>
      </c>
      <c r="P98" s="259">
        <f t="shared" si="40"/>
        <v>0</v>
      </c>
      <c r="Q98" s="259" t="str">
        <f t="shared" si="41"/>
        <v>-</v>
      </c>
      <c r="R98" s="259">
        <f t="shared" si="42"/>
        <v>0</v>
      </c>
      <c r="S98" s="259" t="str">
        <f t="shared" si="43"/>
        <v>-</v>
      </c>
      <c r="T98" s="259">
        <f t="shared" si="44"/>
        <v>0</v>
      </c>
      <c r="U98" s="99"/>
      <c r="V98" s="76"/>
      <c r="W98" s="113"/>
      <c r="Y98" s="92"/>
      <c r="Z98" s="92"/>
      <c r="AB98" s="115"/>
    </row>
    <row r="99" spans="1:118" s="59" customFormat="1" ht="47.25" outlineLevel="4" x14ac:dyDescent="0.25">
      <c r="A99" s="281" t="s">
        <v>265</v>
      </c>
      <c r="B99" s="319" t="s">
        <v>360</v>
      </c>
      <c r="C99" s="259">
        <f t="shared" si="29"/>
        <v>110</v>
      </c>
      <c r="D99" s="259">
        <v>110</v>
      </c>
      <c r="E99" s="259"/>
      <c r="F99" s="259"/>
      <c r="G99" s="259"/>
      <c r="H99" s="259">
        <f t="shared" si="36"/>
        <v>110</v>
      </c>
      <c r="I99" s="259">
        <v>110</v>
      </c>
      <c r="J99" s="259">
        <v>0</v>
      </c>
      <c r="K99" s="259">
        <v>0</v>
      </c>
      <c r="L99" s="259">
        <v>0</v>
      </c>
      <c r="M99" s="259">
        <f t="shared" si="37"/>
        <v>100</v>
      </c>
      <c r="N99" s="259">
        <f t="shared" si="38"/>
        <v>0</v>
      </c>
      <c r="O99" s="259">
        <f t="shared" si="39"/>
        <v>100</v>
      </c>
      <c r="P99" s="259">
        <f t="shared" si="40"/>
        <v>0</v>
      </c>
      <c r="Q99" s="259" t="str">
        <f t="shared" si="41"/>
        <v>-</v>
      </c>
      <c r="R99" s="259">
        <f t="shared" si="42"/>
        <v>0</v>
      </c>
      <c r="S99" s="259" t="str">
        <f t="shared" si="43"/>
        <v>-</v>
      </c>
      <c r="T99" s="259">
        <f t="shared" si="44"/>
        <v>0</v>
      </c>
      <c r="U99" s="99"/>
      <c r="V99" s="76"/>
      <c r="W99" s="113"/>
      <c r="Y99" s="92"/>
      <c r="Z99" s="92"/>
      <c r="AB99" s="115"/>
    </row>
    <row r="100" spans="1:118" s="59" customFormat="1" ht="47.25" outlineLevel="4" x14ac:dyDescent="0.25">
      <c r="A100" s="281" t="s">
        <v>359</v>
      </c>
      <c r="B100" s="319" t="s">
        <v>271</v>
      </c>
      <c r="C100" s="259">
        <f t="shared" si="29"/>
        <v>1831.9</v>
      </c>
      <c r="D100" s="259">
        <v>1531.9</v>
      </c>
      <c r="E100" s="259">
        <v>300</v>
      </c>
      <c r="F100" s="259">
        <v>0</v>
      </c>
      <c r="G100" s="259">
        <v>0</v>
      </c>
      <c r="H100" s="259">
        <f t="shared" ref="H100:H114" si="45">SUM(I100:K100)</f>
        <v>1831.9</v>
      </c>
      <c r="I100" s="259">
        <v>1531.9</v>
      </c>
      <c r="J100" s="259">
        <v>300</v>
      </c>
      <c r="K100" s="259">
        <v>0</v>
      </c>
      <c r="L100" s="259">
        <v>0</v>
      </c>
      <c r="M100" s="259">
        <f t="shared" si="37"/>
        <v>100</v>
      </c>
      <c r="N100" s="259">
        <f t="shared" si="38"/>
        <v>0</v>
      </c>
      <c r="O100" s="259">
        <f t="shared" si="39"/>
        <v>100</v>
      </c>
      <c r="P100" s="259">
        <f t="shared" si="40"/>
        <v>0</v>
      </c>
      <c r="Q100" s="259">
        <f t="shared" si="41"/>
        <v>100</v>
      </c>
      <c r="R100" s="259">
        <f t="shared" si="42"/>
        <v>0</v>
      </c>
      <c r="S100" s="259" t="str">
        <f t="shared" si="43"/>
        <v>-</v>
      </c>
      <c r="T100" s="259">
        <f t="shared" si="44"/>
        <v>0</v>
      </c>
      <c r="U100" s="99"/>
      <c r="V100" s="76"/>
      <c r="W100" s="113"/>
      <c r="Y100" s="92"/>
      <c r="Z100" s="92"/>
      <c r="AB100" s="115"/>
    </row>
    <row r="101" spans="1:118" s="59" customFormat="1" ht="31.5" outlineLevel="4" x14ac:dyDescent="0.25">
      <c r="A101" s="281" t="s">
        <v>361</v>
      </c>
      <c r="B101" s="319" t="s">
        <v>363</v>
      </c>
      <c r="C101" s="259">
        <f t="shared" si="29"/>
        <v>747.9</v>
      </c>
      <c r="D101" s="259">
        <v>747.9</v>
      </c>
      <c r="E101" s="259">
        <v>0</v>
      </c>
      <c r="F101" s="259">
        <v>0</v>
      </c>
      <c r="G101" s="259">
        <v>0</v>
      </c>
      <c r="H101" s="259">
        <f t="shared" si="45"/>
        <v>747.9</v>
      </c>
      <c r="I101" s="259">
        <v>747.9</v>
      </c>
      <c r="J101" s="259">
        <v>0</v>
      </c>
      <c r="K101" s="259">
        <v>0</v>
      </c>
      <c r="L101" s="259">
        <v>0</v>
      </c>
      <c r="M101" s="259">
        <f t="shared" si="37"/>
        <v>100</v>
      </c>
      <c r="N101" s="259">
        <f t="shared" si="38"/>
        <v>0</v>
      </c>
      <c r="O101" s="259">
        <f t="shared" si="39"/>
        <v>100</v>
      </c>
      <c r="P101" s="259">
        <f t="shared" si="40"/>
        <v>0</v>
      </c>
      <c r="Q101" s="259" t="str">
        <f t="shared" si="41"/>
        <v>-</v>
      </c>
      <c r="R101" s="259">
        <f t="shared" si="42"/>
        <v>0</v>
      </c>
      <c r="S101" s="259" t="str">
        <f t="shared" si="43"/>
        <v>-</v>
      </c>
      <c r="T101" s="259">
        <f t="shared" si="44"/>
        <v>0</v>
      </c>
      <c r="U101" s="99"/>
      <c r="V101" s="76"/>
      <c r="W101" s="113"/>
      <c r="Y101" s="92"/>
      <c r="Z101" s="92"/>
      <c r="AB101" s="115"/>
    </row>
    <row r="102" spans="1:118" s="59" customFormat="1" ht="31.5" outlineLevel="4" x14ac:dyDescent="0.25">
      <c r="A102" s="281" t="s">
        <v>362</v>
      </c>
      <c r="B102" s="319" t="s">
        <v>566</v>
      </c>
      <c r="C102" s="259">
        <f t="shared" si="29"/>
        <v>400</v>
      </c>
      <c r="D102" s="259">
        <v>400</v>
      </c>
      <c r="E102" s="259">
        <v>0</v>
      </c>
      <c r="F102" s="259">
        <v>0</v>
      </c>
      <c r="G102" s="259">
        <v>0</v>
      </c>
      <c r="H102" s="259"/>
      <c r="I102" s="259">
        <v>400</v>
      </c>
      <c r="J102" s="259">
        <v>0</v>
      </c>
      <c r="K102" s="259">
        <v>0</v>
      </c>
      <c r="L102" s="259">
        <v>0</v>
      </c>
      <c r="M102" s="259">
        <f t="shared" si="37"/>
        <v>0</v>
      </c>
      <c r="N102" s="259">
        <v>0</v>
      </c>
      <c r="O102" s="259">
        <f t="shared" si="39"/>
        <v>100</v>
      </c>
      <c r="P102" s="259">
        <f t="shared" si="40"/>
        <v>0</v>
      </c>
      <c r="Q102" s="259" t="str">
        <f t="shared" si="41"/>
        <v>-</v>
      </c>
      <c r="R102" s="259">
        <f t="shared" si="42"/>
        <v>0</v>
      </c>
      <c r="S102" s="259" t="str">
        <f t="shared" si="43"/>
        <v>-</v>
      </c>
      <c r="T102" s="259">
        <f t="shared" si="44"/>
        <v>0</v>
      </c>
      <c r="U102" s="99"/>
      <c r="V102" s="76"/>
      <c r="W102" s="113"/>
      <c r="Y102" s="92"/>
      <c r="Z102" s="92"/>
      <c r="AB102" s="115"/>
    </row>
    <row r="103" spans="1:118" s="59" customFormat="1" ht="20.25" outlineLevel="3" x14ac:dyDescent="0.25">
      <c r="A103" s="259" t="s">
        <v>130</v>
      </c>
      <c r="B103" s="204" t="s">
        <v>86</v>
      </c>
      <c r="C103" s="259">
        <f t="shared" ref="C103:C144" si="46">SUM(D103:F103)</f>
        <v>45.3</v>
      </c>
      <c r="D103" s="259">
        <v>45.3</v>
      </c>
      <c r="E103" s="259">
        <v>0</v>
      </c>
      <c r="F103" s="259">
        <v>0</v>
      </c>
      <c r="G103" s="259">
        <v>0</v>
      </c>
      <c r="H103" s="259">
        <f t="shared" si="45"/>
        <v>45.3</v>
      </c>
      <c r="I103" s="259">
        <v>45.3</v>
      </c>
      <c r="J103" s="259">
        <v>0</v>
      </c>
      <c r="K103" s="259">
        <v>0</v>
      </c>
      <c r="L103" s="259">
        <v>0</v>
      </c>
      <c r="M103" s="259">
        <f t="shared" si="37"/>
        <v>100</v>
      </c>
      <c r="N103" s="259">
        <f t="shared" si="38"/>
        <v>0</v>
      </c>
      <c r="O103" s="259">
        <f t="shared" si="39"/>
        <v>100</v>
      </c>
      <c r="P103" s="259">
        <f t="shared" si="40"/>
        <v>0</v>
      </c>
      <c r="Q103" s="259" t="str">
        <f t="shared" si="41"/>
        <v>-</v>
      </c>
      <c r="R103" s="259">
        <f t="shared" si="42"/>
        <v>0</v>
      </c>
      <c r="S103" s="259" t="str">
        <f t="shared" si="43"/>
        <v>-</v>
      </c>
      <c r="T103" s="259">
        <f t="shared" si="44"/>
        <v>0</v>
      </c>
      <c r="U103" s="99"/>
      <c r="V103" s="76"/>
      <c r="W103" s="113"/>
      <c r="Y103" s="92"/>
      <c r="Z103" s="92"/>
      <c r="AB103" s="115"/>
    </row>
    <row r="104" spans="1:118" s="59" customFormat="1" ht="33.75" outlineLevel="2" x14ac:dyDescent="0.25">
      <c r="A104" s="259" t="s">
        <v>364</v>
      </c>
      <c r="B104" s="103" t="s">
        <v>565</v>
      </c>
      <c r="C104" s="259">
        <f t="shared" si="46"/>
        <v>0</v>
      </c>
      <c r="D104" s="259">
        <v>0</v>
      </c>
      <c r="E104" s="259">
        <v>0</v>
      </c>
      <c r="F104" s="259">
        <v>0</v>
      </c>
      <c r="G104" s="259">
        <v>0</v>
      </c>
      <c r="H104" s="259">
        <f t="shared" si="45"/>
        <v>0</v>
      </c>
      <c r="I104" s="259">
        <v>0</v>
      </c>
      <c r="J104" s="259">
        <v>0</v>
      </c>
      <c r="K104" s="259">
        <v>0</v>
      </c>
      <c r="L104" s="259">
        <v>0</v>
      </c>
      <c r="M104" s="259" t="str">
        <f t="shared" si="37"/>
        <v>-</v>
      </c>
      <c r="N104" s="259">
        <f t="shared" si="38"/>
        <v>0</v>
      </c>
      <c r="O104" s="259" t="str">
        <f t="shared" si="39"/>
        <v>-</v>
      </c>
      <c r="P104" s="259">
        <f t="shared" si="40"/>
        <v>0</v>
      </c>
      <c r="Q104" s="259" t="str">
        <f t="shared" si="41"/>
        <v>-</v>
      </c>
      <c r="R104" s="259">
        <f t="shared" si="42"/>
        <v>0</v>
      </c>
      <c r="S104" s="259" t="str">
        <f t="shared" si="43"/>
        <v>-</v>
      </c>
      <c r="T104" s="259">
        <f t="shared" si="44"/>
        <v>0</v>
      </c>
      <c r="U104" s="99"/>
      <c r="V104" s="76"/>
      <c r="W104" s="113"/>
      <c r="Y104" s="92"/>
      <c r="Z104" s="92"/>
      <c r="AB104" s="115"/>
    </row>
    <row r="105" spans="1:118" s="266" customFormat="1" ht="85.5" customHeight="1" outlineLevel="1" x14ac:dyDescent="0.25">
      <c r="A105" s="265"/>
      <c r="B105" s="88" t="s">
        <v>266</v>
      </c>
      <c r="C105" s="89">
        <f t="shared" si="46"/>
        <v>26120.400000000001</v>
      </c>
      <c r="D105" s="89">
        <f>D106</f>
        <v>25904.400000000001</v>
      </c>
      <c r="E105" s="89">
        <f t="shared" ref="E105:L105" si="47">E106</f>
        <v>216</v>
      </c>
      <c r="F105" s="89">
        <f t="shared" si="47"/>
        <v>0</v>
      </c>
      <c r="G105" s="89">
        <f t="shared" si="47"/>
        <v>6595.7</v>
      </c>
      <c r="H105" s="89">
        <f t="shared" si="47"/>
        <v>26120.400000000001</v>
      </c>
      <c r="I105" s="89">
        <f t="shared" si="47"/>
        <v>25904.400000000001</v>
      </c>
      <c r="J105" s="89">
        <f t="shared" si="47"/>
        <v>216</v>
      </c>
      <c r="K105" s="89">
        <f t="shared" si="47"/>
        <v>0</v>
      </c>
      <c r="L105" s="89">
        <f t="shared" si="47"/>
        <v>6595.7</v>
      </c>
      <c r="M105" s="89">
        <f t="shared" ref="M105:M142" si="48">IFERROR(H105/C105*100,"-")</f>
        <v>100</v>
      </c>
      <c r="N105" s="89">
        <f t="shared" ref="N105:N142" si="49">C105-H105</f>
        <v>0</v>
      </c>
      <c r="O105" s="89">
        <f t="shared" ref="O105:O170" si="50">IFERROR(I105/D105*100,"-")</f>
        <v>100</v>
      </c>
      <c r="P105" s="89">
        <f t="shared" ref="P105:P170" si="51">D105-I105</f>
        <v>0</v>
      </c>
      <c r="Q105" s="89">
        <f t="shared" ref="Q105:Q140" si="52">IFERROR(J105/E105*100,"-")</f>
        <v>100</v>
      </c>
      <c r="R105" s="89">
        <f t="shared" ref="R105:R140" si="53">E105-J105</f>
        <v>0</v>
      </c>
      <c r="S105" s="89" t="str">
        <f t="shared" ref="S105:S140" si="54">IFERROR(K105/F105*100,"-")</f>
        <v>-</v>
      </c>
      <c r="T105" s="89">
        <f t="shared" ref="T105:T140" si="55">F105-K105</f>
        <v>0</v>
      </c>
      <c r="U105" s="96"/>
      <c r="V105" s="76"/>
      <c r="W105" s="113"/>
      <c r="X105" s="238"/>
      <c r="Y105" s="95"/>
      <c r="Z105" s="95"/>
      <c r="AA105" s="238"/>
      <c r="AB105" s="115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</row>
    <row r="106" spans="1:118" s="11" customFormat="1" ht="31.5" outlineLevel="2" x14ac:dyDescent="0.25">
      <c r="A106" s="102" t="s">
        <v>110</v>
      </c>
      <c r="B106" s="321" t="s">
        <v>567</v>
      </c>
      <c r="C106" s="93">
        <f t="shared" si="46"/>
        <v>26120.400000000001</v>
      </c>
      <c r="D106" s="93">
        <v>25904.400000000001</v>
      </c>
      <c r="E106" s="93">
        <v>216</v>
      </c>
      <c r="F106" s="93">
        <v>0</v>
      </c>
      <c r="G106" s="93">
        <v>6595.7</v>
      </c>
      <c r="H106" s="93">
        <f t="shared" si="45"/>
        <v>26120.400000000001</v>
      </c>
      <c r="I106" s="93">
        <v>25904.400000000001</v>
      </c>
      <c r="J106" s="93">
        <v>216</v>
      </c>
      <c r="K106" s="93">
        <v>0</v>
      </c>
      <c r="L106" s="259">
        <v>6595.7</v>
      </c>
      <c r="M106" s="93">
        <f t="shared" si="48"/>
        <v>100</v>
      </c>
      <c r="N106" s="93">
        <f t="shared" si="49"/>
        <v>0</v>
      </c>
      <c r="O106" s="93">
        <f t="shared" si="50"/>
        <v>100</v>
      </c>
      <c r="P106" s="93">
        <f t="shared" si="51"/>
        <v>0</v>
      </c>
      <c r="Q106" s="93">
        <f t="shared" si="52"/>
        <v>100</v>
      </c>
      <c r="R106" s="93">
        <f t="shared" si="53"/>
        <v>0</v>
      </c>
      <c r="S106" s="93" t="str">
        <f t="shared" si="54"/>
        <v>-</v>
      </c>
      <c r="T106" s="93">
        <f t="shared" si="55"/>
        <v>0</v>
      </c>
      <c r="U106" s="99"/>
      <c r="V106" s="76"/>
      <c r="W106" s="113"/>
      <c r="X106" s="59"/>
      <c r="Y106" s="92"/>
      <c r="Z106" s="92"/>
      <c r="AA106" s="59"/>
      <c r="AB106" s="115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</row>
    <row r="107" spans="1:118" s="266" customFormat="1" ht="47.25" outlineLevel="1" x14ac:dyDescent="0.25">
      <c r="A107" s="265"/>
      <c r="B107" s="88" t="s">
        <v>267</v>
      </c>
      <c r="C107" s="89">
        <f t="shared" si="46"/>
        <v>103895.9</v>
      </c>
      <c r="D107" s="89">
        <f>D108</f>
        <v>103895.9</v>
      </c>
      <c r="E107" s="89">
        <f>E108</f>
        <v>0</v>
      </c>
      <c r="F107" s="89">
        <f>F108</f>
        <v>0</v>
      </c>
      <c r="G107" s="89">
        <f>G108</f>
        <v>0</v>
      </c>
      <c r="H107" s="89">
        <f t="shared" si="45"/>
        <v>103181.7</v>
      </c>
      <c r="I107" s="89">
        <f>I108</f>
        <v>103181.7</v>
      </c>
      <c r="J107" s="89">
        <f>J108</f>
        <v>0</v>
      </c>
      <c r="K107" s="89">
        <f>K108</f>
        <v>0</v>
      </c>
      <c r="L107" s="89">
        <f>L108</f>
        <v>0</v>
      </c>
      <c r="M107" s="89">
        <f t="shared" si="48"/>
        <v>99.3</v>
      </c>
      <c r="N107" s="89">
        <f t="shared" si="49"/>
        <v>714.2</v>
      </c>
      <c r="O107" s="89">
        <f t="shared" si="50"/>
        <v>99.3</v>
      </c>
      <c r="P107" s="89">
        <f t="shared" si="51"/>
        <v>714.2</v>
      </c>
      <c r="Q107" s="89" t="str">
        <f t="shared" si="52"/>
        <v>-</v>
      </c>
      <c r="R107" s="89">
        <f t="shared" si="53"/>
        <v>0</v>
      </c>
      <c r="S107" s="89" t="str">
        <f t="shared" si="54"/>
        <v>-</v>
      </c>
      <c r="T107" s="89">
        <f t="shared" si="55"/>
        <v>0</v>
      </c>
      <c r="U107" s="96"/>
      <c r="V107" s="76"/>
      <c r="W107" s="113"/>
      <c r="X107" s="238"/>
      <c r="Y107" s="95"/>
      <c r="Z107" s="95"/>
      <c r="AA107" s="238"/>
      <c r="AB107" s="115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</row>
    <row r="108" spans="1:118" s="11" customFormat="1" ht="31.5" outlineLevel="2" x14ac:dyDescent="0.25">
      <c r="A108" s="314" t="s">
        <v>119</v>
      </c>
      <c r="B108" s="312" t="s">
        <v>568</v>
      </c>
      <c r="C108" s="93">
        <f t="shared" si="46"/>
        <v>103895.9</v>
      </c>
      <c r="D108" s="93">
        <f>D109+D110</f>
        <v>103895.9</v>
      </c>
      <c r="E108" s="93">
        <f>E109+E110</f>
        <v>0</v>
      </c>
      <c r="F108" s="93">
        <f>F109+F110</f>
        <v>0</v>
      </c>
      <c r="G108" s="93">
        <f>G109+G110</f>
        <v>0</v>
      </c>
      <c r="H108" s="93">
        <f t="shared" si="45"/>
        <v>103181.7</v>
      </c>
      <c r="I108" s="93">
        <f>I109+I110</f>
        <v>103181.7</v>
      </c>
      <c r="J108" s="93">
        <f>J109+J110</f>
        <v>0</v>
      </c>
      <c r="K108" s="93">
        <f>K109+K110</f>
        <v>0</v>
      </c>
      <c r="L108" s="93">
        <f>L109+L110</f>
        <v>0</v>
      </c>
      <c r="M108" s="93">
        <f t="shared" si="48"/>
        <v>99.3</v>
      </c>
      <c r="N108" s="93">
        <f t="shared" si="49"/>
        <v>714.2</v>
      </c>
      <c r="O108" s="93">
        <f t="shared" si="50"/>
        <v>99.3</v>
      </c>
      <c r="P108" s="93">
        <f t="shared" si="51"/>
        <v>714.2</v>
      </c>
      <c r="Q108" s="93" t="str">
        <f t="shared" si="52"/>
        <v>-</v>
      </c>
      <c r="R108" s="93">
        <f t="shared" si="53"/>
        <v>0</v>
      </c>
      <c r="S108" s="93" t="str">
        <f t="shared" si="54"/>
        <v>-</v>
      </c>
      <c r="T108" s="93">
        <f t="shared" si="55"/>
        <v>0</v>
      </c>
      <c r="U108" s="99"/>
      <c r="V108" s="76"/>
      <c r="W108" s="113"/>
      <c r="X108" s="59"/>
      <c r="Y108" s="92"/>
      <c r="Z108" s="92"/>
      <c r="AA108" s="59"/>
      <c r="AB108" s="115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</row>
    <row r="109" spans="1:118" s="11" customFormat="1" ht="31.5" outlineLevel="3" x14ac:dyDescent="0.25">
      <c r="A109" s="102" t="s">
        <v>236</v>
      </c>
      <c r="B109" s="103" t="s">
        <v>270</v>
      </c>
      <c r="C109" s="93">
        <f t="shared" si="46"/>
        <v>14640.4</v>
      </c>
      <c r="D109" s="93">
        <v>14640.4</v>
      </c>
      <c r="E109" s="93">
        <v>0</v>
      </c>
      <c r="F109" s="93">
        <v>0</v>
      </c>
      <c r="G109" s="93">
        <v>0</v>
      </c>
      <c r="H109" s="93">
        <f t="shared" si="45"/>
        <v>14577.7</v>
      </c>
      <c r="I109" s="93">
        <v>14577.7</v>
      </c>
      <c r="J109" s="93">
        <v>0</v>
      </c>
      <c r="K109" s="93">
        <v>0</v>
      </c>
      <c r="L109" s="93">
        <v>0</v>
      </c>
      <c r="M109" s="93">
        <f t="shared" si="48"/>
        <v>99.6</v>
      </c>
      <c r="N109" s="93">
        <f t="shared" si="49"/>
        <v>62.7</v>
      </c>
      <c r="O109" s="93">
        <f t="shared" si="50"/>
        <v>99.6</v>
      </c>
      <c r="P109" s="93">
        <f t="shared" si="51"/>
        <v>62.7</v>
      </c>
      <c r="Q109" s="93" t="str">
        <f t="shared" si="52"/>
        <v>-</v>
      </c>
      <c r="R109" s="93">
        <f t="shared" si="53"/>
        <v>0</v>
      </c>
      <c r="S109" s="93" t="str">
        <f t="shared" si="54"/>
        <v>-</v>
      </c>
      <c r="T109" s="93">
        <f t="shared" si="55"/>
        <v>0</v>
      </c>
      <c r="U109" s="99"/>
      <c r="V109" s="76"/>
      <c r="W109" s="113"/>
      <c r="X109" s="59"/>
      <c r="Y109" s="92"/>
      <c r="Z109" s="92"/>
      <c r="AA109" s="59"/>
      <c r="AB109" s="115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</row>
    <row r="110" spans="1:118" s="11" customFormat="1" ht="63" outlineLevel="3" x14ac:dyDescent="0.25">
      <c r="A110" s="322" t="s">
        <v>237</v>
      </c>
      <c r="B110" s="230" t="s">
        <v>630</v>
      </c>
      <c r="C110" s="93">
        <f t="shared" si="46"/>
        <v>89255.5</v>
      </c>
      <c r="D110" s="93">
        <v>89255.5</v>
      </c>
      <c r="E110" s="93">
        <v>0</v>
      </c>
      <c r="F110" s="93">
        <v>0</v>
      </c>
      <c r="G110" s="93">
        <v>0</v>
      </c>
      <c r="H110" s="93">
        <f t="shared" si="45"/>
        <v>88604</v>
      </c>
      <c r="I110" s="93">
        <v>88604</v>
      </c>
      <c r="J110" s="93">
        <v>0</v>
      </c>
      <c r="K110" s="93">
        <v>0</v>
      </c>
      <c r="L110" s="93">
        <v>0</v>
      </c>
      <c r="M110" s="93">
        <f t="shared" si="48"/>
        <v>99.3</v>
      </c>
      <c r="N110" s="93">
        <f t="shared" si="49"/>
        <v>651.5</v>
      </c>
      <c r="O110" s="93">
        <f t="shared" si="50"/>
        <v>99.3</v>
      </c>
      <c r="P110" s="93">
        <f t="shared" si="51"/>
        <v>651.5</v>
      </c>
      <c r="Q110" s="93" t="str">
        <f t="shared" si="52"/>
        <v>-</v>
      </c>
      <c r="R110" s="93">
        <f t="shared" si="53"/>
        <v>0</v>
      </c>
      <c r="S110" s="93" t="str">
        <f t="shared" si="54"/>
        <v>-</v>
      </c>
      <c r="T110" s="93">
        <f t="shared" si="55"/>
        <v>0</v>
      </c>
      <c r="U110" s="99"/>
      <c r="V110" s="76"/>
      <c r="W110" s="113"/>
      <c r="X110" s="59"/>
      <c r="Y110" s="92"/>
      <c r="Z110" s="92"/>
      <c r="AA110" s="59"/>
      <c r="AB110" s="115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59"/>
      <c r="DJ110" s="59"/>
      <c r="DK110" s="59"/>
      <c r="DL110" s="59"/>
      <c r="DM110" s="59"/>
      <c r="DN110" s="59"/>
    </row>
    <row r="111" spans="1:118" s="266" customFormat="1" ht="31.5" outlineLevel="1" x14ac:dyDescent="0.25">
      <c r="A111" s="265"/>
      <c r="B111" s="88" t="s">
        <v>268</v>
      </c>
      <c r="C111" s="89">
        <f t="shared" si="46"/>
        <v>18668.5</v>
      </c>
      <c r="D111" s="89">
        <f>D112</f>
        <v>18668.5</v>
      </c>
      <c r="E111" s="89">
        <f>E112</f>
        <v>0</v>
      </c>
      <c r="F111" s="89">
        <f>F112</f>
        <v>0</v>
      </c>
      <c r="G111" s="89">
        <f>G112</f>
        <v>0</v>
      </c>
      <c r="H111" s="89">
        <f t="shared" si="45"/>
        <v>18549.900000000001</v>
      </c>
      <c r="I111" s="89">
        <f>I112</f>
        <v>18549.900000000001</v>
      </c>
      <c r="J111" s="89">
        <f>J112</f>
        <v>0</v>
      </c>
      <c r="K111" s="89">
        <f>K112</f>
        <v>0</v>
      </c>
      <c r="L111" s="89">
        <f>L112</f>
        <v>0</v>
      </c>
      <c r="M111" s="89">
        <f t="shared" si="48"/>
        <v>99.4</v>
      </c>
      <c r="N111" s="89">
        <f t="shared" si="49"/>
        <v>118.6</v>
      </c>
      <c r="O111" s="89">
        <f t="shared" si="50"/>
        <v>99.4</v>
      </c>
      <c r="P111" s="89">
        <f t="shared" si="51"/>
        <v>118.6</v>
      </c>
      <c r="Q111" s="89" t="str">
        <f t="shared" si="52"/>
        <v>-</v>
      </c>
      <c r="R111" s="89">
        <f t="shared" si="53"/>
        <v>0</v>
      </c>
      <c r="S111" s="89" t="str">
        <f t="shared" si="54"/>
        <v>-</v>
      </c>
      <c r="T111" s="89">
        <f t="shared" si="55"/>
        <v>0</v>
      </c>
      <c r="U111" s="96"/>
      <c r="V111" s="76"/>
      <c r="W111" s="113"/>
      <c r="X111" s="238"/>
      <c r="Y111" s="95"/>
      <c r="Z111" s="95"/>
      <c r="AA111" s="238"/>
      <c r="AB111" s="115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  <c r="CT111" s="238"/>
      <c r="CU111" s="238"/>
      <c r="CV111" s="238"/>
      <c r="CW111" s="238"/>
      <c r="CX111" s="238"/>
      <c r="CY111" s="238"/>
      <c r="CZ111" s="238"/>
      <c r="DA111" s="238"/>
      <c r="DB111" s="238"/>
      <c r="DC111" s="238"/>
      <c r="DD111" s="238"/>
      <c r="DE111" s="238"/>
      <c r="DF111" s="238"/>
      <c r="DG111" s="238"/>
      <c r="DH111" s="238"/>
      <c r="DI111" s="238"/>
      <c r="DJ111" s="238"/>
      <c r="DK111" s="238"/>
      <c r="DL111" s="238"/>
      <c r="DM111" s="238"/>
      <c r="DN111" s="238"/>
    </row>
    <row r="112" spans="1:118" s="11" customFormat="1" ht="43.5" customHeight="1" outlineLevel="2" x14ac:dyDescent="0.25">
      <c r="A112" s="102" t="s">
        <v>121</v>
      </c>
      <c r="B112" s="103" t="s">
        <v>569</v>
      </c>
      <c r="C112" s="93">
        <f t="shared" si="46"/>
        <v>18668.5</v>
      </c>
      <c r="D112" s="93">
        <v>18668.5</v>
      </c>
      <c r="E112" s="93">
        <v>0</v>
      </c>
      <c r="F112" s="93">
        <v>0</v>
      </c>
      <c r="G112" s="93">
        <v>0</v>
      </c>
      <c r="H112" s="93">
        <f t="shared" si="45"/>
        <v>18549.900000000001</v>
      </c>
      <c r="I112" s="93">
        <v>18549.900000000001</v>
      </c>
      <c r="J112" s="93">
        <v>0</v>
      </c>
      <c r="K112" s="93">
        <v>0</v>
      </c>
      <c r="L112" s="93">
        <v>0</v>
      </c>
      <c r="M112" s="93">
        <f t="shared" si="48"/>
        <v>99.4</v>
      </c>
      <c r="N112" s="93">
        <f t="shared" si="49"/>
        <v>118.6</v>
      </c>
      <c r="O112" s="93">
        <f t="shared" si="50"/>
        <v>99.4</v>
      </c>
      <c r="P112" s="93">
        <f t="shared" si="51"/>
        <v>118.6</v>
      </c>
      <c r="Q112" s="93" t="str">
        <f t="shared" si="52"/>
        <v>-</v>
      </c>
      <c r="R112" s="93">
        <f t="shared" si="53"/>
        <v>0</v>
      </c>
      <c r="S112" s="93" t="str">
        <f t="shared" si="54"/>
        <v>-</v>
      </c>
      <c r="T112" s="93">
        <f t="shared" si="55"/>
        <v>0</v>
      </c>
      <c r="U112" s="99"/>
      <c r="V112" s="76"/>
      <c r="W112" s="113"/>
      <c r="X112" s="59"/>
      <c r="Y112" s="92"/>
      <c r="Z112" s="92"/>
      <c r="AA112" s="59"/>
      <c r="AB112" s="115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</row>
    <row r="113" spans="1:118" s="266" customFormat="1" ht="74.25" customHeight="1" outlineLevel="1" x14ac:dyDescent="0.25">
      <c r="A113" s="323"/>
      <c r="B113" s="88" t="s">
        <v>269</v>
      </c>
      <c r="C113" s="89">
        <f t="shared" si="46"/>
        <v>1521.8</v>
      </c>
      <c r="D113" s="89">
        <f>D114</f>
        <v>1521.8</v>
      </c>
      <c r="E113" s="89">
        <f>E114</f>
        <v>0</v>
      </c>
      <c r="F113" s="89">
        <f>F114</f>
        <v>0</v>
      </c>
      <c r="G113" s="89">
        <f>G114</f>
        <v>0</v>
      </c>
      <c r="H113" s="324">
        <f t="shared" si="45"/>
        <v>1521.8</v>
      </c>
      <c r="I113" s="89">
        <f>I114</f>
        <v>1521.8</v>
      </c>
      <c r="J113" s="89">
        <f>J114</f>
        <v>0</v>
      </c>
      <c r="K113" s="89">
        <f>K114</f>
        <v>0</v>
      </c>
      <c r="L113" s="89">
        <f>L114</f>
        <v>0</v>
      </c>
      <c r="M113" s="89">
        <f t="shared" si="48"/>
        <v>100</v>
      </c>
      <c r="N113" s="89">
        <f t="shared" si="49"/>
        <v>0</v>
      </c>
      <c r="O113" s="89">
        <f t="shared" si="50"/>
        <v>100</v>
      </c>
      <c r="P113" s="89">
        <f t="shared" si="51"/>
        <v>0</v>
      </c>
      <c r="Q113" s="89" t="str">
        <f t="shared" si="52"/>
        <v>-</v>
      </c>
      <c r="R113" s="89">
        <f t="shared" si="53"/>
        <v>0</v>
      </c>
      <c r="S113" s="89" t="str">
        <f t="shared" si="54"/>
        <v>-</v>
      </c>
      <c r="T113" s="89">
        <f t="shared" si="55"/>
        <v>0</v>
      </c>
      <c r="U113" s="96"/>
      <c r="V113" s="76"/>
      <c r="W113" s="113"/>
      <c r="X113" s="238"/>
      <c r="Y113" s="95"/>
      <c r="Z113" s="95"/>
      <c r="AA113" s="238"/>
      <c r="AB113" s="115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  <c r="AR113" s="238"/>
      <c r="AS113" s="238"/>
      <c r="AT113" s="238"/>
      <c r="AU113" s="238"/>
      <c r="AV113" s="238"/>
      <c r="AW113" s="238"/>
      <c r="AX113" s="238"/>
      <c r="AY113" s="238"/>
      <c r="AZ113" s="238"/>
      <c r="BA113" s="238"/>
      <c r="BB113" s="238"/>
      <c r="BC113" s="238"/>
      <c r="BD113" s="238"/>
      <c r="BE113" s="238"/>
      <c r="BF113" s="238"/>
      <c r="BG113" s="238"/>
      <c r="BH113" s="238"/>
      <c r="BI113" s="238"/>
      <c r="BJ113" s="238"/>
      <c r="BK113" s="238"/>
      <c r="BL113" s="238"/>
      <c r="BM113" s="238"/>
      <c r="BN113" s="238"/>
      <c r="BO113" s="238"/>
      <c r="BP113" s="238"/>
      <c r="BQ113" s="238"/>
      <c r="BR113" s="238"/>
      <c r="BS113" s="238"/>
      <c r="BT113" s="238"/>
      <c r="BU113" s="238"/>
      <c r="BV113" s="238"/>
      <c r="BW113" s="238"/>
      <c r="BX113" s="238"/>
      <c r="BY113" s="238"/>
      <c r="BZ113" s="238"/>
      <c r="CA113" s="238"/>
      <c r="CB113" s="238"/>
      <c r="CC113" s="238"/>
      <c r="CD113" s="238"/>
      <c r="CE113" s="238"/>
      <c r="CF113" s="238"/>
      <c r="CG113" s="238"/>
      <c r="CH113" s="238"/>
      <c r="CI113" s="238"/>
      <c r="CJ113" s="238"/>
      <c r="CK113" s="238"/>
      <c r="CL113" s="238"/>
      <c r="CM113" s="238"/>
      <c r="CN113" s="238"/>
      <c r="CO113" s="238"/>
      <c r="CP113" s="238"/>
      <c r="CQ113" s="238"/>
      <c r="CR113" s="238"/>
      <c r="CS113" s="238"/>
      <c r="CT113" s="238"/>
      <c r="CU113" s="238"/>
      <c r="CV113" s="238"/>
      <c r="CW113" s="238"/>
      <c r="CX113" s="238"/>
      <c r="CY113" s="238"/>
      <c r="CZ113" s="238"/>
      <c r="DA113" s="238"/>
      <c r="DB113" s="238"/>
      <c r="DC113" s="238"/>
      <c r="DD113" s="238"/>
      <c r="DE113" s="238"/>
      <c r="DF113" s="238"/>
      <c r="DG113" s="238"/>
      <c r="DH113" s="238"/>
      <c r="DI113" s="238"/>
      <c r="DJ113" s="238"/>
      <c r="DK113" s="238"/>
      <c r="DL113" s="238"/>
      <c r="DM113" s="238"/>
      <c r="DN113" s="238"/>
    </row>
    <row r="114" spans="1:118" s="59" customFormat="1" ht="50.25" customHeight="1" outlineLevel="2" x14ac:dyDescent="0.25">
      <c r="A114" s="269" t="s">
        <v>122</v>
      </c>
      <c r="B114" s="103" t="s">
        <v>570</v>
      </c>
      <c r="C114" s="259">
        <f t="shared" si="46"/>
        <v>1521.8</v>
      </c>
      <c r="D114" s="259">
        <v>1521.8</v>
      </c>
      <c r="E114" s="259">
        <v>0</v>
      </c>
      <c r="F114" s="259">
        <v>0</v>
      </c>
      <c r="G114" s="259">
        <v>0</v>
      </c>
      <c r="H114" s="259">
        <f t="shared" si="45"/>
        <v>1521.8</v>
      </c>
      <c r="I114" s="259">
        <v>1521.8</v>
      </c>
      <c r="J114" s="259">
        <v>0</v>
      </c>
      <c r="K114" s="259">
        <v>0</v>
      </c>
      <c r="L114" s="259">
        <v>0</v>
      </c>
      <c r="M114" s="259">
        <f t="shared" si="48"/>
        <v>100</v>
      </c>
      <c r="N114" s="259">
        <f t="shared" si="49"/>
        <v>0</v>
      </c>
      <c r="O114" s="259">
        <f t="shared" si="50"/>
        <v>100</v>
      </c>
      <c r="P114" s="259">
        <f t="shared" si="51"/>
        <v>0</v>
      </c>
      <c r="Q114" s="259" t="str">
        <f t="shared" si="52"/>
        <v>-</v>
      </c>
      <c r="R114" s="259">
        <f t="shared" si="53"/>
        <v>0</v>
      </c>
      <c r="S114" s="259" t="str">
        <f t="shared" si="54"/>
        <v>-</v>
      </c>
      <c r="T114" s="259">
        <f t="shared" si="55"/>
        <v>0</v>
      </c>
      <c r="U114" s="99"/>
      <c r="V114" s="76"/>
      <c r="W114" s="113"/>
      <c r="Y114" s="92"/>
      <c r="Z114" s="92"/>
      <c r="AB114" s="115"/>
    </row>
    <row r="115" spans="1:118" s="188" customFormat="1" ht="51.75" customHeight="1" x14ac:dyDescent="0.25">
      <c r="A115" s="185">
        <v>5</v>
      </c>
      <c r="B115" s="108" t="s">
        <v>439</v>
      </c>
      <c r="C115" s="87">
        <f>SUM(D115:F115)</f>
        <v>198217.3</v>
      </c>
      <c r="D115" s="87">
        <f>D116+D124+D129+D141+D143</f>
        <v>180786.5</v>
      </c>
      <c r="E115" s="87">
        <f>E116+E124+E129+E141+E143</f>
        <v>17430.8</v>
      </c>
      <c r="F115" s="87">
        <f>F116+F124+F129+F141+F143</f>
        <v>0</v>
      </c>
      <c r="G115" s="87">
        <f>G116+G124+G129+G141+G143</f>
        <v>38771.800000000003</v>
      </c>
      <c r="H115" s="87">
        <f t="shared" ref="H115:H116" si="56">SUM(I115:K115)</f>
        <v>197129.2</v>
      </c>
      <c r="I115" s="87">
        <f>I116+I124+I129+I141+I143</f>
        <v>179701.4</v>
      </c>
      <c r="J115" s="87">
        <f>J116+J124+J129+J141+J143</f>
        <v>17427.8</v>
      </c>
      <c r="K115" s="87">
        <f>K116+K124+K129+K141+K143</f>
        <v>0</v>
      </c>
      <c r="L115" s="87">
        <f>L116+L124+L129+L141+L143</f>
        <v>38771.800000000003</v>
      </c>
      <c r="M115" s="87">
        <f t="shared" si="48"/>
        <v>99.5</v>
      </c>
      <c r="N115" s="87">
        <f t="shared" si="49"/>
        <v>1088.0999999999999</v>
      </c>
      <c r="O115" s="87">
        <f t="shared" si="50"/>
        <v>99.4</v>
      </c>
      <c r="P115" s="87">
        <f t="shared" si="51"/>
        <v>1085.0999999999999</v>
      </c>
      <c r="Q115" s="87">
        <f t="shared" si="52"/>
        <v>100</v>
      </c>
      <c r="R115" s="87">
        <f t="shared" si="53"/>
        <v>3</v>
      </c>
      <c r="S115" s="87" t="str">
        <f t="shared" si="54"/>
        <v>-</v>
      </c>
      <c r="T115" s="87">
        <f t="shared" si="55"/>
        <v>0</v>
      </c>
      <c r="U115" s="148"/>
      <c r="V115" s="76"/>
      <c r="W115" s="113"/>
      <c r="X115" s="187"/>
      <c r="Y115" s="95"/>
      <c r="Z115" s="95"/>
      <c r="AA115" s="187"/>
      <c r="AB115" s="115"/>
      <c r="AC115" s="187"/>
      <c r="AD115" s="187"/>
      <c r="AE115" s="187"/>
      <c r="AF115" s="187"/>
      <c r="AG115" s="187"/>
      <c r="AH115" s="187"/>
      <c r="AI115" s="187"/>
      <c r="AJ115" s="187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7"/>
      <c r="BN115" s="187"/>
      <c r="BO115" s="187"/>
      <c r="BP115" s="187"/>
      <c r="BQ115" s="187"/>
      <c r="BR115" s="187"/>
      <c r="BS115" s="187"/>
      <c r="BT115" s="187"/>
      <c r="BU115" s="187"/>
      <c r="BV115" s="187"/>
      <c r="BW115" s="187"/>
      <c r="BX115" s="187"/>
      <c r="BY115" s="187"/>
      <c r="BZ115" s="187"/>
      <c r="CA115" s="187"/>
      <c r="CB115" s="187"/>
      <c r="CC115" s="187"/>
      <c r="CD115" s="187"/>
      <c r="CE115" s="187"/>
      <c r="CF115" s="187"/>
      <c r="CG115" s="187"/>
      <c r="CH115" s="187"/>
      <c r="CI115" s="187"/>
      <c r="CJ115" s="187"/>
      <c r="CK115" s="187"/>
      <c r="CL115" s="187"/>
      <c r="CM115" s="187"/>
      <c r="CN115" s="187"/>
      <c r="CO115" s="187"/>
      <c r="CP115" s="187"/>
      <c r="CQ115" s="187"/>
      <c r="CR115" s="187"/>
      <c r="CS115" s="187"/>
      <c r="CT115" s="187"/>
      <c r="CU115" s="187"/>
      <c r="CV115" s="187"/>
      <c r="CW115" s="187"/>
      <c r="CX115" s="187"/>
      <c r="CY115" s="187"/>
      <c r="CZ115" s="187"/>
      <c r="DA115" s="187"/>
      <c r="DB115" s="187"/>
      <c r="DC115" s="187"/>
      <c r="DD115" s="187"/>
      <c r="DE115" s="187"/>
      <c r="DF115" s="187"/>
      <c r="DG115" s="187"/>
      <c r="DH115" s="187"/>
      <c r="DI115" s="187"/>
      <c r="DJ115" s="187"/>
      <c r="DK115" s="187"/>
      <c r="DL115" s="187"/>
      <c r="DM115" s="187"/>
      <c r="DN115" s="187"/>
    </row>
    <row r="116" spans="1:118" s="266" customFormat="1" ht="31.5" outlineLevel="1" x14ac:dyDescent="0.3">
      <c r="A116" s="279"/>
      <c r="B116" s="88" t="s">
        <v>10</v>
      </c>
      <c r="C116" s="89">
        <f>SUM(D116:F116)</f>
        <v>103844.6</v>
      </c>
      <c r="D116" s="326">
        <f>D117+D120+D121</f>
        <v>101492.2</v>
      </c>
      <c r="E116" s="326">
        <f>E117+E120+E121</f>
        <v>2352.4</v>
      </c>
      <c r="F116" s="326">
        <f>F117+F120+F121</f>
        <v>0</v>
      </c>
      <c r="G116" s="326">
        <f>G117+G120+G121</f>
        <v>12049.8</v>
      </c>
      <c r="H116" s="89">
        <f t="shared" si="56"/>
        <v>103844.6</v>
      </c>
      <c r="I116" s="89">
        <f>I117+I120+I121</f>
        <v>101492.2</v>
      </c>
      <c r="J116" s="89">
        <f>J117+J120+J121</f>
        <v>2352.4</v>
      </c>
      <c r="K116" s="89">
        <f>K117+K120+K121</f>
        <v>0</v>
      </c>
      <c r="L116" s="89">
        <f>L117+L120+L121</f>
        <v>12049.8</v>
      </c>
      <c r="M116" s="89">
        <f t="shared" si="48"/>
        <v>100</v>
      </c>
      <c r="N116" s="89">
        <f t="shared" si="49"/>
        <v>0</v>
      </c>
      <c r="O116" s="89">
        <f t="shared" si="50"/>
        <v>100</v>
      </c>
      <c r="P116" s="89">
        <f t="shared" si="51"/>
        <v>0</v>
      </c>
      <c r="Q116" s="89">
        <f t="shared" si="52"/>
        <v>100</v>
      </c>
      <c r="R116" s="89">
        <f t="shared" si="53"/>
        <v>0</v>
      </c>
      <c r="S116" s="89" t="str">
        <f t="shared" si="54"/>
        <v>-</v>
      </c>
      <c r="T116" s="89">
        <f t="shared" si="55"/>
        <v>0</v>
      </c>
      <c r="U116" s="96"/>
      <c r="V116" s="76"/>
      <c r="W116" s="113"/>
      <c r="X116" s="327"/>
      <c r="Y116" s="328"/>
      <c r="Z116" s="328"/>
      <c r="AA116" s="327"/>
      <c r="AB116" s="115"/>
      <c r="AC116" s="327"/>
      <c r="AD116" s="327"/>
      <c r="AE116" s="327"/>
      <c r="AF116" s="327"/>
      <c r="AG116" s="327"/>
      <c r="AH116" s="327"/>
      <c r="AI116" s="238"/>
      <c r="AJ116" s="238"/>
      <c r="AK116" s="238"/>
      <c r="AL116" s="238"/>
      <c r="AM116" s="238"/>
      <c r="AN116" s="238"/>
      <c r="AO116" s="238"/>
      <c r="AP116" s="238"/>
      <c r="AQ116" s="238"/>
      <c r="AR116" s="238"/>
      <c r="AS116" s="238"/>
      <c r="AT116" s="238"/>
      <c r="AU116" s="238"/>
      <c r="AV116" s="238"/>
      <c r="AW116" s="238"/>
      <c r="AX116" s="238"/>
      <c r="AY116" s="238"/>
      <c r="AZ116" s="238"/>
      <c r="BA116" s="238"/>
      <c r="BB116" s="238"/>
      <c r="BC116" s="238"/>
      <c r="BD116" s="238"/>
      <c r="BE116" s="238"/>
      <c r="BF116" s="238"/>
      <c r="BG116" s="238"/>
      <c r="BH116" s="238"/>
      <c r="BI116" s="238"/>
      <c r="BJ116" s="238"/>
      <c r="BK116" s="238"/>
      <c r="BL116" s="238"/>
      <c r="BM116" s="238"/>
      <c r="BN116" s="238"/>
      <c r="BO116" s="238"/>
      <c r="BP116" s="238"/>
      <c r="BQ116" s="238"/>
      <c r="BR116" s="238"/>
      <c r="BS116" s="238"/>
      <c r="BT116" s="238"/>
      <c r="BU116" s="238"/>
      <c r="BV116" s="238"/>
      <c r="BW116" s="238"/>
      <c r="BX116" s="238"/>
      <c r="BY116" s="238"/>
      <c r="BZ116" s="238"/>
      <c r="CA116" s="238"/>
      <c r="CB116" s="238"/>
      <c r="CC116" s="238"/>
      <c r="CD116" s="238"/>
      <c r="CE116" s="238"/>
      <c r="CF116" s="238"/>
      <c r="CG116" s="238"/>
      <c r="CH116" s="238"/>
      <c r="CI116" s="238"/>
      <c r="CJ116" s="238"/>
      <c r="CK116" s="238"/>
      <c r="CL116" s="238"/>
      <c r="CM116" s="238"/>
      <c r="CN116" s="238"/>
      <c r="CO116" s="238"/>
      <c r="CP116" s="238"/>
      <c r="CQ116" s="238"/>
      <c r="CR116" s="238"/>
      <c r="CS116" s="238"/>
      <c r="CT116" s="238"/>
      <c r="CU116" s="238"/>
      <c r="CV116" s="238"/>
      <c r="CW116" s="238"/>
      <c r="CX116" s="238"/>
      <c r="CY116" s="238"/>
      <c r="CZ116" s="238"/>
      <c r="DA116" s="238"/>
      <c r="DB116" s="238"/>
      <c r="DC116" s="238"/>
      <c r="DD116" s="238"/>
      <c r="DE116" s="238"/>
      <c r="DF116" s="238"/>
      <c r="DG116" s="238"/>
      <c r="DH116" s="238"/>
      <c r="DI116" s="238"/>
      <c r="DJ116" s="238"/>
      <c r="DK116" s="238"/>
      <c r="DL116" s="238"/>
      <c r="DM116" s="238"/>
      <c r="DN116" s="238"/>
    </row>
    <row r="117" spans="1:118" s="11" customFormat="1" ht="63" outlineLevel="2" x14ac:dyDescent="0.25">
      <c r="A117" s="110" t="s">
        <v>100</v>
      </c>
      <c r="B117" s="100" t="s">
        <v>580</v>
      </c>
      <c r="C117" s="93">
        <v>94778.5</v>
      </c>
      <c r="D117" s="93">
        <f>D118+D119</f>
        <v>84223.3</v>
      </c>
      <c r="E117" s="93">
        <v>834</v>
      </c>
      <c r="F117" s="93">
        <v>0</v>
      </c>
      <c r="G117" s="93">
        <v>9721.2000000000007</v>
      </c>
      <c r="H117" s="93">
        <v>94778.5</v>
      </c>
      <c r="I117" s="93">
        <v>84223.3</v>
      </c>
      <c r="J117" s="93">
        <v>834</v>
      </c>
      <c r="K117" s="93">
        <v>0</v>
      </c>
      <c r="L117" s="93">
        <v>9721.2000000000007</v>
      </c>
      <c r="M117" s="109">
        <f t="shared" si="48"/>
        <v>100</v>
      </c>
      <c r="N117" s="109">
        <f t="shared" si="49"/>
        <v>0</v>
      </c>
      <c r="O117" s="109">
        <f t="shared" si="50"/>
        <v>100</v>
      </c>
      <c r="P117" s="109">
        <f t="shared" si="51"/>
        <v>0</v>
      </c>
      <c r="Q117" s="109">
        <f t="shared" si="52"/>
        <v>100</v>
      </c>
      <c r="R117" s="109">
        <f t="shared" si="53"/>
        <v>0</v>
      </c>
      <c r="S117" s="109" t="str">
        <f t="shared" si="54"/>
        <v>-</v>
      </c>
      <c r="T117" s="109">
        <f t="shared" si="55"/>
        <v>0</v>
      </c>
      <c r="U117" s="99"/>
      <c r="V117" s="76"/>
      <c r="W117" s="113"/>
      <c r="X117" s="59"/>
      <c r="Y117" s="92"/>
      <c r="Z117" s="92"/>
      <c r="AA117" s="59"/>
      <c r="AB117" s="115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</row>
    <row r="118" spans="1:118" s="11" customFormat="1" ht="47.25" outlineLevel="3" x14ac:dyDescent="0.25">
      <c r="A118" s="110" t="s">
        <v>155</v>
      </c>
      <c r="B118" s="250" t="s">
        <v>572</v>
      </c>
      <c r="C118" s="93">
        <v>91933.8</v>
      </c>
      <c r="D118" s="93">
        <v>81378.600000000006</v>
      </c>
      <c r="E118" s="93">
        <v>834</v>
      </c>
      <c r="F118" s="93">
        <v>0</v>
      </c>
      <c r="G118" s="259">
        <v>9721.2000000000007</v>
      </c>
      <c r="H118" s="93">
        <v>91933.8</v>
      </c>
      <c r="I118" s="93">
        <v>81378.600000000006</v>
      </c>
      <c r="J118" s="93">
        <v>834</v>
      </c>
      <c r="K118" s="93">
        <v>0</v>
      </c>
      <c r="L118" s="259">
        <v>9721.2000000000007</v>
      </c>
      <c r="M118" s="109">
        <f t="shared" si="48"/>
        <v>100</v>
      </c>
      <c r="N118" s="109">
        <f t="shared" si="49"/>
        <v>0</v>
      </c>
      <c r="O118" s="109">
        <f t="shared" si="50"/>
        <v>100</v>
      </c>
      <c r="P118" s="109">
        <f t="shared" si="51"/>
        <v>0</v>
      </c>
      <c r="Q118" s="109">
        <f t="shared" si="52"/>
        <v>100</v>
      </c>
      <c r="R118" s="109">
        <f t="shared" si="53"/>
        <v>0</v>
      </c>
      <c r="S118" s="109" t="str">
        <f t="shared" si="54"/>
        <v>-</v>
      </c>
      <c r="T118" s="109">
        <f t="shared" si="55"/>
        <v>0</v>
      </c>
      <c r="U118" s="99"/>
      <c r="V118" s="76"/>
      <c r="W118" s="113"/>
      <c r="X118" s="59"/>
      <c r="Y118" s="92"/>
      <c r="Z118" s="92"/>
      <c r="AA118" s="59"/>
      <c r="AB118" s="115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</row>
    <row r="119" spans="1:118" s="11" customFormat="1" ht="47.25" outlineLevel="3" x14ac:dyDescent="0.25">
      <c r="A119" s="110" t="s">
        <v>156</v>
      </c>
      <c r="B119" s="250" t="s">
        <v>573</v>
      </c>
      <c r="C119" s="93">
        <v>2844.7</v>
      </c>
      <c r="D119" s="93">
        <v>2844.7</v>
      </c>
      <c r="E119" s="93">
        <v>0</v>
      </c>
      <c r="F119" s="93">
        <v>0</v>
      </c>
      <c r="G119" s="259">
        <v>0</v>
      </c>
      <c r="H119" s="93">
        <v>2844.7</v>
      </c>
      <c r="I119" s="93">
        <v>2844.7</v>
      </c>
      <c r="J119" s="93">
        <v>0</v>
      </c>
      <c r="K119" s="93">
        <v>0</v>
      </c>
      <c r="L119" s="259">
        <v>0</v>
      </c>
      <c r="M119" s="109">
        <f t="shared" si="48"/>
        <v>100</v>
      </c>
      <c r="N119" s="109">
        <f t="shared" si="49"/>
        <v>0</v>
      </c>
      <c r="O119" s="109">
        <f t="shared" si="50"/>
        <v>100</v>
      </c>
      <c r="P119" s="109">
        <f t="shared" si="51"/>
        <v>0</v>
      </c>
      <c r="Q119" s="109" t="str">
        <f t="shared" si="52"/>
        <v>-</v>
      </c>
      <c r="R119" s="109">
        <f t="shared" si="53"/>
        <v>0</v>
      </c>
      <c r="S119" s="109" t="str">
        <f t="shared" si="54"/>
        <v>-</v>
      </c>
      <c r="T119" s="109">
        <f t="shared" si="55"/>
        <v>0</v>
      </c>
      <c r="U119" s="99"/>
      <c r="V119" s="76"/>
      <c r="W119" s="113"/>
      <c r="X119" s="59"/>
      <c r="Y119" s="92"/>
      <c r="Z119" s="92"/>
      <c r="AA119" s="59"/>
      <c r="AB119" s="115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</row>
    <row r="120" spans="1:118" s="11" customFormat="1" ht="47.25" outlineLevel="2" x14ac:dyDescent="0.25">
      <c r="A120" s="110" t="s">
        <v>101</v>
      </c>
      <c r="B120" s="224" t="s">
        <v>581</v>
      </c>
      <c r="C120" s="93">
        <v>19517.5</v>
      </c>
      <c r="D120" s="93">
        <v>17188.900000000001</v>
      </c>
      <c r="E120" s="93">
        <v>0</v>
      </c>
      <c r="F120" s="93">
        <v>0</v>
      </c>
      <c r="G120" s="259">
        <v>2328.6</v>
      </c>
      <c r="H120" s="93">
        <v>19517.5</v>
      </c>
      <c r="I120" s="93">
        <v>17188.900000000001</v>
      </c>
      <c r="J120" s="93">
        <v>0</v>
      </c>
      <c r="K120" s="93">
        <v>0</v>
      </c>
      <c r="L120" s="259">
        <v>2328.6</v>
      </c>
      <c r="M120" s="109">
        <f t="shared" si="48"/>
        <v>100</v>
      </c>
      <c r="N120" s="109">
        <f t="shared" si="49"/>
        <v>0</v>
      </c>
      <c r="O120" s="109">
        <f t="shared" si="50"/>
        <v>100</v>
      </c>
      <c r="P120" s="109">
        <f t="shared" si="51"/>
        <v>0</v>
      </c>
      <c r="Q120" s="109" t="str">
        <f t="shared" si="52"/>
        <v>-</v>
      </c>
      <c r="R120" s="109">
        <f t="shared" si="53"/>
        <v>0</v>
      </c>
      <c r="S120" s="109" t="str">
        <f t="shared" si="54"/>
        <v>-</v>
      </c>
      <c r="T120" s="109">
        <f t="shared" si="55"/>
        <v>0</v>
      </c>
      <c r="U120" s="99"/>
      <c r="V120" s="76"/>
      <c r="W120" s="113"/>
      <c r="X120" s="59"/>
      <c r="Y120" s="92"/>
      <c r="Z120" s="92"/>
      <c r="AA120" s="59"/>
      <c r="AB120" s="115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</row>
    <row r="121" spans="1:118" s="11" customFormat="1" ht="47.25" outlineLevel="2" x14ac:dyDescent="0.25">
      <c r="A121" s="110" t="s">
        <v>102</v>
      </c>
      <c r="B121" s="224" t="s">
        <v>582</v>
      </c>
      <c r="C121" s="93">
        <v>1598.4</v>
      </c>
      <c r="D121" s="93">
        <f>D122+D123</f>
        <v>80</v>
      </c>
      <c r="E121" s="93">
        <f t="shared" ref="E121:G121" si="57">E122+E123</f>
        <v>1518.4</v>
      </c>
      <c r="F121" s="93">
        <f t="shared" si="57"/>
        <v>0</v>
      </c>
      <c r="G121" s="93">
        <f t="shared" si="57"/>
        <v>0</v>
      </c>
      <c r="H121" s="93">
        <v>1598.4</v>
      </c>
      <c r="I121" s="93">
        <f>I122+I123</f>
        <v>80</v>
      </c>
      <c r="J121" s="93">
        <f t="shared" ref="J121:L121" si="58">J122+J123</f>
        <v>1518.4</v>
      </c>
      <c r="K121" s="93">
        <f t="shared" si="58"/>
        <v>0</v>
      </c>
      <c r="L121" s="93">
        <f t="shared" si="58"/>
        <v>0</v>
      </c>
      <c r="M121" s="109">
        <f t="shared" si="48"/>
        <v>100</v>
      </c>
      <c r="N121" s="109">
        <f t="shared" si="49"/>
        <v>0</v>
      </c>
      <c r="O121" s="109">
        <f t="shared" si="50"/>
        <v>100</v>
      </c>
      <c r="P121" s="109">
        <f t="shared" si="51"/>
        <v>0</v>
      </c>
      <c r="Q121" s="109">
        <f t="shared" si="52"/>
        <v>100</v>
      </c>
      <c r="R121" s="109">
        <f t="shared" si="53"/>
        <v>0</v>
      </c>
      <c r="S121" s="109" t="str">
        <f t="shared" si="54"/>
        <v>-</v>
      </c>
      <c r="T121" s="109">
        <f t="shared" si="55"/>
        <v>0</v>
      </c>
      <c r="U121" s="99"/>
      <c r="V121" s="76"/>
      <c r="W121" s="113"/>
      <c r="X121" s="59"/>
      <c r="Y121" s="92"/>
      <c r="Z121" s="92"/>
      <c r="AA121" s="59"/>
      <c r="AB121" s="115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</row>
    <row r="122" spans="1:118" s="11" customFormat="1" ht="47.25" outlineLevel="3" x14ac:dyDescent="0.25">
      <c r="A122" s="110" t="s">
        <v>574</v>
      </c>
      <c r="B122" s="250" t="s">
        <v>575</v>
      </c>
      <c r="C122" s="93">
        <v>768</v>
      </c>
      <c r="D122" s="93">
        <v>38.4</v>
      </c>
      <c r="E122" s="93">
        <v>729.6</v>
      </c>
      <c r="F122" s="93">
        <v>0</v>
      </c>
      <c r="G122" s="93">
        <v>0</v>
      </c>
      <c r="H122" s="93">
        <v>768</v>
      </c>
      <c r="I122" s="93">
        <v>38.4</v>
      </c>
      <c r="J122" s="93">
        <v>729.6</v>
      </c>
      <c r="K122" s="93">
        <v>0</v>
      </c>
      <c r="L122" s="93">
        <v>0</v>
      </c>
      <c r="M122" s="109">
        <f t="shared" si="48"/>
        <v>100</v>
      </c>
      <c r="N122" s="109">
        <f t="shared" si="49"/>
        <v>0</v>
      </c>
      <c r="O122" s="109">
        <f t="shared" si="50"/>
        <v>100</v>
      </c>
      <c r="P122" s="109">
        <f t="shared" si="51"/>
        <v>0</v>
      </c>
      <c r="Q122" s="109">
        <f t="shared" si="52"/>
        <v>100</v>
      </c>
      <c r="R122" s="109">
        <f t="shared" si="53"/>
        <v>0</v>
      </c>
      <c r="S122" s="109" t="str">
        <f t="shared" si="54"/>
        <v>-</v>
      </c>
      <c r="T122" s="109">
        <f t="shared" si="55"/>
        <v>0</v>
      </c>
      <c r="U122" s="99"/>
      <c r="V122" s="76"/>
      <c r="W122" s="113"/>
      <c r="X122" s="59"/>
      <c r="Y122" s="92"/>
      <c r="Z122" s="92"/>
      <c r="AA122" s="59"/>
      <c r="AB122" s="115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</row>
    <row r="123" spans="1:118" s="11" customFormat="1" ht="31.5" outlineLevel="3" x14ac:dyDescent="0.25">
      <c r="A123" s="110" t="s">
        <v>576</v>
      </c>
      <c r="B123" s="250" t="s">
        <v>577</v>
      </c>
      <c r="C123" s="93">
        <v>830.4</v>
      </c>
      <c r="D123" s="93">
        <v>41.6</v>
      </c>
      <c r="E123" s="93">
        <v>788.8</v>
      </c>
      <c r="F123" s="93">
        <v>0</v>
      </c>
      <c r="G123" s="93">
        <v>0</v>
      </c>
      <c r="H123" s="93">
        <v>830.4</v>
      </c>
      <c r="I123" s="93">
        <v>41.6</v>
      </c>
      <c r="J123" s="93">
        <v>788.8</v>
      </c>
      <c r="K123" s="93">
        <v>0</v>
      </c>
      <c r="L123" s="93">
        <v>0</v>
      </c>
      <c r="M123" s="109">
        <f t="shared" si="48"/>
        <v>100</v>
      </c>
      <c r="N123" s="109">
        <f t="shared" si="49"/>
        <v>0</v>
      </c>
      <c r="O123" s="109">
        <f t="shared" si="50"/>
        <v>100</v>
      </c>
      <c r="P123" s="109">
        <f t="shared" si="51"/>
        <v>0</v>
      </c>
      <c r="Q123" s="109">
        <f t="shared" si="52"/>
        <v>100</v>
      </c>
      <c r="R123" s="109">
        <f t="shared" si="53"/>
        <v>0</v>
      </c>
      <c r="S123" s="109" t="str">
        <f t="shared" si="54"/>
        <v>-</v>
      </c>
      <c r="T123" s="109">
        <f t="shared" si="55"/>
        <v>0</v>
      </c>
      <c r="U123" s="99"/>
      <c r="V123" s="76"/>
      <c r="W123" s="113"/>
      <c r="X123" s="59"/>
      <c r="Y123" s="92"/>
      <c r="Z123" s="92"/>
      <c r="AA123" s="59"/>
      <c r="AB123" s="115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</row>
    <row r="124" spans="1:118" s="178" customFormat="1" ht="47.25" outlineLevel="1" x14ac:dyDescent="0.25">
      <c r="A124" s="279"/>
      <c r="B124" s="88" t="s">
        <v>11</v>
      </c>
      <c r="C124" s="89">
        <f t="shared" ref="C124" si="59">SUM(D124:F124)</f>
        <v>30032.7</v>
      </c>
      <c r="D124" s="89">
        <f>D125+D126</f>
        <v>22894.3</v>
      </c>
      <c r="E124" s="89">
        <f>E125+E126</f>
        <v>7138.4</v>
      </c>
      <c r="F124" s="89">
        <f>F125+F126</f>
        <v>0</v>
      </c>
      <c r="G124" s="89">
        <f>SUM(G125:G128)</f>
        <v>0</v>
      </c>
      <c r="H124" s="89">
        <f t="shared" ref="H124" si="60">SUM(I124:K124)</f>
        <v>29444.6</v>
      </c>
      <c r="I124" s="89">
        <f>I125+I126</f>
        <v>22309.200000000001</v>
      </c>
      <c r="J124" s="89">
        <f>J125+J126</f>
        <v>7135.4</v>
      </c>
      <c r="K124" s="89">
        <f>K125+K126</f>
        <v>0</v>
      </c>
      <c r="L124" s="89">
        <f>SUM(L125:L128)</f>
        <v>0</v>
      </c>
      <c r="M124" s="89">
        <f t="shared" si="48"/>
        <v>98</v>
      </c>
      <c r="N124" s="89">
        <f t="shared" si="49"/>
        <v>588.1</v>
      </c>
      <c r="O124" s="89">
        <f t="shared" si="50"/>
        <v>97.4</v>
      </c>
      <c r="P124" s="89">
        <f t="shared" si="51"/>
        <v>585.1</v>
      </c>
      <c r="Q124" s="89">
        <f t="shared" si="52"/>
        <v>100</v>
      </c>
      <c r="R124" s="89">
        <f t="shared" si="53"/>
        <v>3</v>
      </c>
      <c r="S124" s="89" t="str">
        <f t="shared" si="54"/>
        <v>-</v>
      </c>
      <c r="T124" s="89">
        <f t="shared" si="55"/>
        <v>0</v>
      </c>
      <c r="U124" s="82"/>
      <c r="V124" s="150"/>
      <c r="W124" s="151"/>
      <c r="X124" s="177"/>
      <c r="Y124" s="153"/>
      <c r="Z124" s="153"/>
      <c r="AA124" s="177"/>
      <c r="AB124" s="154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7"/>
      <c r="BD124" s="177"/>
      <c r="BE124" s="177"/>
      <c r="BF124" s="177"/>
      <c r="BG124" s="177"/>
      <c r="BH124" s="177"/>
      <c r="BI124" s="177"/>
      <c r="BJ124" s="177"/>
      <c r="BK124" s="177"/>
      <c r="BL124" s="177"/>
      <c r="BM124" s="177"/>
      <c r="BN124" s="177"/>
      <c r="BO124" s="177"/>
      <c r="BP124" s="177"/>
      <c r="BQ124" s="177"/>
      <c r="BR124" s="177"/>
      <c r="BS124" s="177"/>
      <c r="BT124" s="177"/>
      <c r="BU124" s="177"/>
      <c r="BV124" s="177"/>
      <c r="BW124" s="177"/>
      <c r="BX124" s="177"/>
      <c r="BY124" s="177"/>
      <c r="BZ124" s="177"/>
      <c r="CA124" s="177"/>
      <c r="CB124" s="177"/>
      <c r="CC124" s="177"/>
      <c r="CD124" s="177"/>
      <c r="CE124" s="177"/>
      <c r="CF124" s="177"/>
      <c r="CG124" s="177"/>
      <c r="CH124" s="177"/>
      <c r="CI124" s="177"/>
      <c r="CJ124" s="177"/>
      <c r="CK124" s="177"/>
      <c r="CL124" s="177"/>
      <c r="CM124" s="177"/>
      <c r="CN124" s="177"/>
      <c r="CO124" s="177"/>
      <c r="CP124" s="177"/>
      <c r="CQ124" s="177"/>
      <c r="CR124" s="177"/>
      <c r="CS124" s="177"/>
      <c r="CT124" s="177"/>
      <c r="CU124" s="177"/>
      <c r="CV124" s="177"/>
      <c r="CW124" s="177"/>
      <c r="CX124" s="177"/>
      <c r="CY124" s="177"/>
      <c r="CZ124" s="177"/>
      <c r="DA124" s="177"/>
      <c r="DB124" s="177"/>
      <c r="DC124" s="177"/>
      <c r="DD124" s="177"/>
      <c r="DE124" s="177"/>
      <c r="DF124" s="177"/>
      <c r="DG124" s="177"/>
      <c r="DH124" s="177"/>
      <c r="DI124" s="177"/>
      <c r="DJ124" s="177"/>
      <c r="DK124" s="177"/>
      <c r="DL124" s="177"/>
      <c r="DM124" s="177"/>
      <c r="DN124" s="177"/>
    </row>
    <row r="125" spans="1:118" s="26" customFormat="1" ht="47.25" outlineLevel="2" x14ac:dyDescent="0.25">
      <c r="A125" s="269" t="s">
        <v>107</v>
      </c>
      <c r="B125" s="130" t="s">
        <v>578</v>
      </c>
      <c r="C125" s="259">
        <v>1187.9000000000001</v>
      </c>
      <c r="D125" s="259">
        <v>1187.9000000000001</v>
      </c>
      <c r="E125" s="259">
        <v>0</v>
      </c>
      <c r="F125" s="259">
        <v>0</v>
      </c>
      <c r="G125" s="259">
        <v>0</v>
      </c>
      <c r="H125" s="259">
        <v>1187.9000000000001</v>
      </c>
      <c r="I125" s="259">
        <v>1187.9000000000001</v>
      </c>
      <c r="J125" s="259">
        <v>0</v>
      </c>
      <c r="K125" s="259">
        <v>0</v>
      </c>
      <c r="L125" s="259">
        <v>0</v>
      </c>
      <c r="M125" s="259">
        <f t="shared" si="48"/>
        <v>100</v>
      </c>
      <c r="N125" s="259">
        <f t="shared" si="49"/>
        <v>0</v>
      </c>
      <c r="O125" s="259">
        <f t="shared" si="50"/>
        <v>100</v>
      </c>
      <c r="P125" s="259">
        <f t="shared" si="51"/>
        <v>0</v>
      </c>
      <c r="Q125" s="259" t="str">
        <f t="shared" si="52"/>
        <v>-</v>
      </c>
      <c r="R125" s="259">
        <f t="shared" si="53"/>
        <v>0</v>
      </c>
      <c r="S125" s="259" t="str">
        <f t="shared" si="54"/>
        <v>-</v>
      </c>
      <c r="T125" s="259">
        <f t="shared" si="55"/>
        <v>0</v>
      </c>
      <c r="U125" s="83"/>
      <c r="V125" s="150"/>
      <c r="W125" s="151"/>
      <c r="Y125" s="30"/>
      <c r="Z125" s="30"/>
      <c r="AB125" s="154"/>
    </row>
    <row r="126" spans="1:118" ht="31.5" outlineLevel="2" x14ac:dyDescent="0.25">
      <c r="A126" s="110" t="s">
        <v>108</v>
      </c>
      <c r="B126" s="250" t="s">
        <v>579</v>
      </c>
      <c r="C126" s="93">
        <v>28844.799999999999</v>
      </c>
      <c r="D126" s="93">
        <v>21706.400000000001</v>
      </c>
      <c r="E126" s="93">
        <v>7138.4</v>
      </c>
      <c r="F126" s="93">
        <v>0</v>
      </c>
      <c r="G126" s="93">
        <v>0</v>
      </c>
      <c r="H126" s="93">
        <v>28256.7</v>
      </c>
      <c r="I126" s="93">
        <v>21121.3</v>
      </c>
      <c r="J126" s="93">
        <v>7135.4</v>
      </c>
      <c r="K126" s="93">
        <v>0</v>
      </c>
      <c r="L126" s="93">
        <v>0</v>
      </c>
      <c r="M126" s="109">
        <f t="shared" si="48"/>
        <v>98</v>
      </c>
      <c r="N126" s="109">
        <f t="shared" si="49"/>
        <v>588.1</v>
      </c>
      <c r="O126" s="109">
        <f t="shared" si="50"/>
        <v>97.3</v>
      </c>
      <c r="P126" s="109">
        <f t="shared" si="51"/>
        <v>585.1</v>
      </c>
      <c r="Q126" s="109">
        <f t="shared" si="52"/>
        <v>100</v>
      </c>
      <c r="R126" s="109">
        <f t="shared" si="53"/>
        <v>3</v>
      </c>
      <c r="S126" s="109" t="str">
        <f t="shared" si="54"/>
        <v>-</v>
      </c>
      <c r="T126" s="109">
        <f t="shared" si="55"/>
        <v>0</v>
      </c>
      <c r="U126" s="83"/>
      <c r="V126" s="150"/>
      <c r="W126" s="151"/>
      <c r="AB126" s="154"/>
    </row>
    <row r="127" spans="1:118" ht="63" outlineLevel="3" x14ac:dyDescent="0.25">
      <c r="A127" s="110" t="s">
        <v>128</v>
      </c>
      <c r="B127" s="118" t="s">
        <v>239</v>
      </c>
      <c r="C127" s="93">
        <v>16007</v>
      </c>
      <c r="D127" s="93">
        <v>16007</v>
      </c>
      <c r="E127" s="93">
        <v>0</v>
      </c>
      <c r="F127" s="93">
        <v>0</v>
      </c>
      <c r="G127" s="93">
        <v>0</v>
      </c>
      <c r="H127" s="93">
        <v>16007</v>
      </c>
      <c r="I127" s="93">
        <v>16007</v>
      </c>
      <c r="J127" s="93">
        <v>0</v>
      </c>
      <c r="K127" s="93">
        <v>0</v>
      </c>
      <c r="L127" s="93">
        <v>0</v>
      </c>
      <c r="M127" s="109">
        <f t="shared" si="48"/>
        <v>100</v>
      </c>
      <c r="N127" s="109">
        <f t="shared" si="49"/>
        <v>0</v>
      </c>
      <c r="O127" s="109">
        <f t="shared" si="50"/>
        <v>100</v>
      </c>
      <c r="P127" s="109">
        <f t="shared" si="51"/>
        <v>0</v>
      </c>
      <c r="Q127" s="109" t="str">
        <f t="shared" si="52"/>
        <v>-</v>
      </c>
      <c r="R127" s="109">
        <f t="shared" si="53"/>
        <v>0</v>
      </c>
      <c r="S127" s="109" t="str">
        <f t="shared" si="54"/>
        <v>-</v>
      </c>
      <c r="T127" s="109">
        <f t="shared" si="55"/>
        <v>0</v>
      </c>
      <c r="U127" s="83"/>
      <c r="V127" s="150"/>
      <c r="W127" s="151"/>
      <c r="AB127" s="154"/>
    </row>
    <row r="128" spans="1:118" s="26" customFormat="1" ht="31.5" outlineLevel="3" x14ac:dyDescent="0.25">
      <c r="A128" s="269" t="s">
        <v>129</v>
      </c>
      <c r="B128" s="270" t="s">
        <v>240</v>
      </c>
      <c r="C128" s="259">
        <v>12837.8</v>
      </c>
      <c r="D128" s="259">
        <v>5699.5</v>
      </c>
      <c r="E128" s="259">
        <v>7138.4</v>
      </c>
      <c r="F128" s="259">
        <v>0</v>
      </c>
      <c r="G128" s="259">
        <v>0</v>
      </c>
      <c r="H128" s="259">
        <v>12249.7</v>
      </c>
      <c r="I128" s="259">
        <v>5114.3</v>
      </c>
      <c r="J128" s="259">
        <v>7135.4</v>
      </c>
      <c r="K128" s="259">
        <v>0</v>
      </c>
      <c r="L128" s="259">
        <v>0</v>
      </c>
      <c r="M128" s="259">
        <f t="shared" si="48"/>
        <v>95.4</v>
      </c>
      <c r="N128" s="259">
        <f t="shared" si="49"/>
        <v>588.1</v>
      </c>
      <c r="O128" s="259">
        <f t="shared" si="50"/>
        <v>89.7</v>
      </c>
      <c r="P128" s="259">
        <f t="shared" si="51"/>
        <v>585.20000000000005</v>
      </c>
      <c r="Q128" s="259">
        <f t="shared" si="52"/>
        <v>100</v>
      </c>
      <c r="R128" s="259">
        <f t="shared" si="53"/>
        <v>3</v>
      </c>
      <c r="S128" s="259" t="str">
        <f t="shared" si="54"/>
        <v>-</v>
      </c>
      <c r="T128" s="259">
        <f t="shared" si="55"/>
        <v>0</v>
      </c>
      <c r="U128" s="83"/>
      <c r="V128" s="150"/>
      <c r="W128" s="151"/>
      <c r="Y128" s="30"/>
      <c r="Z128" s="30"/>
      <c r="AB128" s="154"/>
    </row>
    <row r="129" spans="1:118" s="266" customFormat="1" ht="31.5" outlineLevel="1" x14ac:dyDescent="0.25">
      <c r="A129" s="279"/>
      <c r="B129" s="88" t="s">
        <v>12</v>
      </c>
      <c r="C129" s="89">
        <f t="shared" si="46"/>
        <v>45369.1</v>
      </c>
      <c r="D129" s="89">
        <f>D130+D137</f>
        <v>37429.1</v>
      </c>
      <c r="E129" s="89">
        <f t="shared" ref="E129:G129" si="61">E130+E137</f>
        <v>7940</v>
      </c>
      <c r="F129" s="89">
        <f t="shared" si="61"/>
        <v>0</v>
      </c>
      <c r="G129" s="89">
        <f t="shared" si="61"/>
        <v>26722</v>
      </c>
      <c r="H129" s="89">
        <f t="shared" ref="H129:H144" si="62">SUM(I129:K129)</f>
        <v>44869.1</v>
      </c>
      <c r="I129" s="89">
        <f>I130+I137</f>
        <v>36929.1</v>
      </c>
      <c r="J129" s="89">
        <f t="shared" ref="J129:L129" si="63">J130+J137</f>
        <v>7940</v>
      </c>
      <c r="K129" s="89">
        <f t="shared" si="63"/>
        <v>0</v>
      </c>
      <c r="L129" s="89">
        <f t="shared" si="63"/>
        <v>26722</v>
      </c>
      <c r="M129" s="89">
        <f t="shared" si="48"/>
        <v>98.9</v>
      </c>
      <c r="N129" s="89">
        <f t="shared" si="49"/>
        <v>500</v>
      </c>
      <c r="O129" s="89">
        <f t="shared" si="50"/>
        <v>98.7</v>
      </c>
      <c r="P129" s="89">
        <f t="shared" si="51"/>
        <v>500</v>
      </c>
      <c r="Q129" s="89">
        <f t="shared" si="52"/>
        <v>100</v>
      </c>
      <c r="R129" s="89">
        <f t="shared" si="53"/>
        <v>0</v>
      </c>
      <c r="S129" s="89" t="str">
        <f t="shared" si="54"/>
        <v>-</v>
      </c>
      <c r="T129" s="89">
        <f t="shared" si="55"/>
        <v>0</v>
      </c>
      <c r="U129" s="96"/>
      <c r="V129" s="76"/>
      <c r="W129" s="113"/>
      <c r="X129" s="238"/>
      <c r="Y129" s="95"/>
      <c r="Z129" s="95"/>
      <c r="AA129" s="238"/>
      <c r="AB129" s="115"/>
      <c r="AC129" s="238"/>
      <c r="AD129" s="238"/>
      <c r="AE129" s="238"/>
      <c r="AF129" s="238"/>
      <c r="AG129" s="238"/>
      <c r="AH129" s="238"/>
      <c r="AI129" s="238"/>
      <c r="AJ129" s="238"/>
      <c r="AK129" s="238"/>
      <c r="AL129" s="238"/>
      <c r="AM129" s="238"/>
      <c r="AN129" s="238"/>
      <c r="AO129" s="238"/>
      <c r="AP129" s="238"/>
      <c r="AQ129" s="238"/>
      <c r="AR129" s="238"/>
      <c r="AS129" s="238"/>
      <c r="AT129" s="238"/>
      <c r="AU129" s="238"/>
      <c r="AV129" s="238"/>
      <c r="AW129" s="238"/>
      <c r="AX129" s="238"/>
      <c r="AY129" s="238"/>
      <c r="AZ129" s="238"/>
      <c r="BA129" s="238"/>
      <c r="BB129" s="238"/>
      <c r="BC129" s="238"/>
      <c r="BD129" s="238"/>
      <c r="BE129" s="238"/>
      <c r="BF129" s="238"/>
      <c r="BG129" s="238"/>
      <c r="BH129" s="238"/>
      <c r="BI129" s="238"/>
      <c r="BJ129" s="238"/>
      <c r="BK129" s="238"/>
      <c r="BL129" s="238"/>
      <c r="BM129" s="238"/>
      <c r="BN129" s="238"/>
      <c r="BO129" s="238"/>
      <c r="BP129" s="238"/>
      <c r="BQ129" s="238"/>
      <c r="BR129" s="238"/>
      <c r="BS129" s="238"/>
      <c r="BT129" s="238"/>
      <c r="BU129" s="238"/>
      <c r="BV129" s="238"/>
      <c r="BW129" s="238"/>
      <c r="BX129" s="238"/>
      <c r="BY129" s="238"/>
      <c r="BZ129" s="238"/>
      <c r="CA129" s="238"/>
      <c r="CB129" s="238"/>
      <c r="CC129" s="238"/>
      <c r="CD129" s="238"/>
      <c r="CE129" s="238"/>
      <c r="CF129" s="238"/>
      <c r="CG129" s="238"/>
      <c r="CH129" s="238"/>
      <c r="CI129" s="238"/>
      <c r="CJ129" s="238"/>
      <c r="CK129" s="238"/>
      <c r="CL129" s="238"/>
      <c r="CM129" s="238"/>
      <c r="CN129" s="238"/>
      <c r="CO129" s="238"/>
      <c r="CP129" s="238"/>
      <c r="CQ129" s="238"/>
      <c r="CR129" s="238"/>
      <c r="CS129" s="238"/>
      <c r="CT129" s="238"/>
      <c r="CU129" s="238"/>
      <c r="CV129" s="238"/>
      <c r="CW129" s="238"/>
      <c r="CX129" s="238"/>
      <c r="CY129" s="238"/>
      <c r="CZ129" s="238"/>
      <c r="DA129" s="238"/>
      <c r="DB129" s="238"/>
      <c r="DC129" s="238"/>
      <c r="DD129" s="238"/>
      <c r="DE129" s="238"/>
      <c r="DF129" s="238"/>
      <c r="DG129" s="238"/>
      <c r="DH129" s="238"/>
      <c r="DI129" s="238"/>
      <c r="DJ129" s="238"/>
      <c r="DK129" s="238"/>
      <c r="DL129" s="238"/>
      <c r="DM129" s="238"/>
      <c r="DN129" s="238"/>
    </row>
    <row r="130" spans="1:118" s="11" customFormat="1" ht="47.25" outlineLevel="2" x14ac:dyDescent="0.25">
      <c r="A130" s="110" t="s">
        <v>110</v>
      </c>
      <c r="B130" s="250" t="s">
        <v>592</v>
      </c>
      <c r="C130" s="93">
        <v>71880.800000000003</v>
      </c>
      <c r="D130" s="93">
        <v>37218.800000000003</v>
      </c>
      <c r="E130" s="93">
        <v>7940</v>
      </c>
      <c r="F130" s="93">
        <v>0</v>
      </c>
      <c r="G130" s="93">
        <v>26722</v>
      </c>
      <c r="H130" s="93">
        <v>71380.800000000003</v>
      </c>
      <c r="I130" s="93">
        <v>36718.800000000003</v>
      </c>
      <c r="J130" s="93">
        <v>7940</v>
      </c>
      <c r="K130" s="93">
        <v>0</v>
      </c>
      <c r="L130" s="93">
        <v>26722</v>
      </c>
      <c r="M130" s="109">
        <f t="shared" si="48"/>
        <v>99.3</v>
      </c>
      <c r="N130" s="109">
        <f t="shared" si="49"/>
        <v>500</v>
      </c>
      <c r="O130" s="109">
        <f t="shared" si="50"/>
        <v>98.7</v>
      </c>
      <c r="P130" s="109">
        <f t="shared" si="51"/>
        <v>500</v>
      </c>
      <c r="Q130" s="259">
        <f t="shared" si="52"/>
        <v>100</v>
      </c>
      <c r="R130" s="259">
        <f t="shared" si="53"/>
        <v>0</v>
      </c>
      <c r="S130" s="109" t="str">
        <f t="shared" si="54"/>
        <v>-</v>
      </c>
      <c r="T130" s="109">
        <f t="shared" si="55"/>
        <v>0</v>
      </c>
      <c r="U130" s="99"/>
      <c r="V130" s="76"/>
      <c r="W130" s="113"/>
      <c r="X130" s="59"/>
      <c r="Y130" s="92"/>
      <c r="Z130" s="92"/>
      <c r="AA130" s="59"/>
      <c r="AB130" s="115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</row>
    <row r="131" spans="1:118" s="11" customFormat="1" ht="63" outlineLevel="3" x14ac:dyDescent="0.25">
      <c r="A131" s="110" t="s">
        <v>213</v>
      </c>
      <c r="B131" s="118" t="s">
        <v>241</v>
      </c>
      <c r="C131" s="93">
        <v>7518.3</v>
      </c>
      <c r="D131" s="93">
        <v>0</v>
      </c>
      <c r="E131" s="93">
        <v>7518.3</v>
      </c>
      <c r="F131" s="93">
        <v>0</v>
      </c>
      <c r="G131" s="93">
        <v>0</v>
      </c>
      <c r="H131" s="93">
        <v>7518.3</v>
      </c>
      <c r="I131" s="93">
        <v>0</v>
      </c>
      <c r="J131" s="93">
        <v>7518.3</v>
      </c>
      <c r="K131" s="93">
        <v>0</v>
      </c>
      <c r="L131" s="93">
        <v>0</v>
      </c>
      <c r="M131" s="329">
        <f t="shared" si="48"/>
        <v>100</v>
      </c>
      <c r="N131" s="109">
        <f t="shared" si="49"/>
        <v>0</v>
      </c>
      <c r="O131" s="109" t="str">
        <f t="shared" si="50"/>
        <v>-</v>
      </c>
      <c r="P131" s="109">
        <f t="shared" si="51"/>
        <v>0</v>
      </c>
      <c r="Q131" s="259">
        <f t="shared" si="52"/>
        <v>100</v>
      </c>
      <c r="R131" s="259">
        <f t="shared" si="53"/>
        <v>0</v>
      </c>
      <c r="S131" s="109" t="str">
        <f t="shared" si="54"/>
        <v>-</v>
      </c>
      <c r="T131" s="109">
        <f t="shared" si="55"/>
        <v>0</v>
      </c>
      <c r="U131" s="99"/>
      <c r="V131" s="76"/>
      <c r="W131" s="113"/>
      <c r="X131" s="59"/>
      <c r="Y131" s="92"/>
      <c r="Z131" s="92"/>
      <c r="AA131" s="59"/>
      <c r="AB131" s="115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</row>
    <row r="132" spans="1:118" s="11" customFormat="1" ht="78.75" outlineLevel="3" x14ac:dyDescent="0.25">
      <c r="A132" s="110" t="s">
        <v>215</v>
      </c>
      <c r="B132" s="118" t="s">
        <v>583</v>
      </c>
      <c r="C132" s="93">
        <v>456.2</v>
      </c>
      <c r="D132" s="93">
        <v>175.1</v>
      </c>
      <c r="E132" s="93">
        <v>281.10000000000002</v>
      </c>
      <c r="F132" s="93">
        <v>0</v>
      </c>
      <c r="G132" s="93">
        <v>0</v>
      </c>
      <c r="H132" s="93">
        <v>456.2</v>
      </c>
      <c r="I132" s="93">
        <v>175.1</v>
      </c>
      <c r="J132" s="93">
        <v>281.10000000000002</v>
      </c>
      <c r="K132" s="93">
        <v>0</v>
      </c>
      <c r="L132" s="93">
        <v>0</v>
      </c>
      <c r="M132" s="109">
        <f t="shared" si="48"/>
        <v>100</v>
      </c>
      <c r="N132" s="109">
        <f t="shared" si="49"/>
        <v>0</v>
      </c>
      <c r="O132" s="109">
        <f t="shared" si="50"/>
        <v>100</v>
      </c>
      <c r="P132" s="109">
        <f t="shared" si="51"/>
        <v>0</v>
      </c>
      <c r="Q132" s="109">
        <f t="shared" si="52"/>
        <v>100</v>
      </c>
      <c r="R132" s="109">
        <f t="shared" si="53"/>
        <v>0</v>
      </c>
      <c r="S132" s="109" t="str">
        <f t="shared" si="54"/>
        <v>-</v>
      </c>
      <c r="T132" s="109">
        <f t="shared" si="55"/>
        <v>0</v>
      </c>
      <c r="U132" s="99"/>
      <c r="V132" s="76"/>
      <c r="W132" s="113"/>
      <c r="X132" s="59"/>
      <c r="Y132" s="92"/>
      <c r="Z132" s="92"/>
      <c r="AA132" s="59"/>
      <c r="AB132" s="115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</row>
    <row r="133" spans="1:118" s="11" customFormat="1" ht="94.5" outlineLevel="3" x14ac:dyDescent="0.25">
      <c r="A133" s="110" t="s">
        <v>242</v>
      </c>
      <c r="B133" s="118" t="s">
        <v>584</v>
      </c>
      <c r="C133" s="93">
        <v>2215.4</v>
      </c>
      <c r="D133" s="93">
        <v>2074.8000000000002</v>
      </c>
      <c r="E133" s="93">
        <v>140.6</v>
      </c>
      <c r="F133" s="93">
        <v>0</v>
      </c>
      <c r="G133" s="93">
        <v>0</v>
      </c>
      <c r="H133" s="93">
        <v>2215.4</v>
      </c>
      <c r="I133" s="93">
        <v>2074.8000000000002</v>
      </c>
      <c r="J133" s="93">
        <v>140.6</v>
      </c>
      <c r="K133" s="93">
        <v>0</v>
      </c>
      <c r="L133" s="93">
        <v>0</v>
      </c>
      <c r="M133" s="109">
        <f t="shared" si="48"/>
        <v>100</v>
      </c>
      <c r="N133" s="109">
        <f t="shared" si="49"/>
        <v>0</v>
      </c>
      <c r="O133" s="109">
        <f t="shared" si="50"/>
        <v>100</v>
      </c>
      <c r="P133" s="109">
        <f t="shared" si="51"/>
        <v>0</v>
      </c>
      <c r="Q133" s="109">
        <f t="shared" si="52"/>
        <v>100</v>
      </c>
      <c r="R133" s="109">
        <f t="shared" si="53"/>
        <v>0</v>
      </c>
      <c r="S133" s="109" t="str">
        <f t="shared" si="54"/>
        <v>-</v>
      </c>
      <c r="T133" s="109">
        <f t="shared" si="55"/>
        <v>0</v>
      </c>
      <c r="U133" s="99"/>
      <c r="V133" s="76"/>
      <c r="W133" s="113"/>
      <c r="X133" s="59"/>
      <c r="Y133" s="92"/>
      <c r="Z133" s="92"/>
      <c r="AA133" s="59"/>
      <c r="AB133" s="115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</row>
    <row r="134" spans="1:118" s="11" customFormat="1" ht="47.25" outlineLevel="3" x14ac:dyDescent="0.25">
      <c r="A134" s="110" t="s">
        <v>243</v>
      </c>
      <c r="B134" s="118" t="s">
        <v>13</v>
      </c>
      <c r="C134" s="93">
        <v>58.6</v>
      </c>
      <c r="D134" s="93">
        <v>58.6</v>
      </c>
      <c r="E134" s="93">
        <v>0</v>
      </c>
      <c r="F134" s="93">
        <v>0</v>
      </c>
      <c r="G134" s="93">
        <v>0</v>
      </c>
      <c r="H134" s="93">
        <v>58.6</v>
      </c>
      <c r="I134" s="93">
        <v>58.6</v>
      </c>
      <c r="J134" s="93">
        <v>0</v>
      </c>
      <c r="K134" s="93">
        <v>0</v>
      </c>
      <c r="L134" s="93">
        <v>0</v>
      </c>
      <c r="M134" s="109">
        <f t="shared" si="48"/>
        <v>100</v>
      </c>
      <c r="N134" s="109">
        <f t="shared" si="49"/>
        <v>0</v>
      </c>
      <c r="O134" s="109">
        <f t="shared" si="50"/>
        <v>100</v>
      </c>
      <c r="P134" s="109">
        <f t="shared" si="51"/>
        <v>0</v>
      </c>
      <c r="Q134" s="109" t="str">
        <f t="shared" si="52"/>
        <v>-</v>
      </c>
      <c r="R134" s="109">
        <f t="shared" si="53"/>
        <v>0</v>
      </c>
      <c r="S134" s="109" t="str">
        <f t="shared" si="54"/>
        <v>-</v>
      </c>
      <c r="T134" s="109">
        <f t="shared" si="55"/>
        <v>0</v>
      </c>
      <c r="U134" s="99"/>
      <c r="V134" s="76"/>
      <c r="W134" s="113"/>
      <c r="X134" s="59"/>
      <c r="Y134" s="92"/>
      <c r="Z134" s="92"/>
      <c r="AA134" s="59"/>
      <c r="AB134" s="115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59"/>
      <c r="DK134" s="59"/>
      <c r="DL134" s="59"/>
      <c r="DM134" s="59"/>
      <c r="DN134" s="59"/>
    </row>
    <row r="135" spans="1:118" s="11" customFormat="1" ht="63" outlineLevel="3" x14ac:dyDescent="0.25">
      <c r="A135" s="110" t="s">
        <v>244</v>
      </c>
      <c r="B135" s="118" t="s">
        <v>585</v>
      </c>
      <c r="C135" s="93">
        <v>40</v>
      </c>
      <c r="D135" s="93">
        <v>40</v>
      </c>
      <c r="E135" s="93">
        <v>0</v>
      </c>
      <c r="F135" s="93">
        <v>0</v>
      </c>
      <c r="G135" s="93">
        <v>0</v>
      </c>
      <c r="H135" s="93">
        <v>40</v>
      </c>
      <c r="I135" s="93">
        <v>40</v>
      </c>
      <c r="J135" s="93">
        <v>0</v>
      </c>
      <c r="K135" s="93">
        <v>0</v>
      </c>
      <c r="L135" s="93">
        <v>0</v>
      </c>
      <c r="M135" s="109">
        <f t="shared" si="48"/>
        <v>100</v>
      </c>
      <c r="N135" s="109">
        <f t="shared" si="49"/>
        <v>0</v>
      </c>
      <c r="O135" s="109">
        <f t="shared" si="50"/>
        <v>100</v>
      </c>
      <c r="P135" s="109">
        <f t="shared" si="51"/>
        <v>0</v>
      </c>
      <c r="Q135" s="109" t="str">
        <f t="shared" si="52"/>
        <v>-</v>
      </c>
      <c r="R135" s="109">
        <f t="shared" si="53"/>
        <v>0</v>
      </c>
      <c r="S135" s="109" t="str">
        <f t="shared" si="54"/>
        <v>-</v>
      </c>
      <c r="T135" s="109">
        <f t="shared" si="55"/>
        <v>0</v>
      </c>
      <c r="U135" s="99"/>
      <c r="V135" s="76"/>
      <c r="W135" s="113"/>
      <c r="X135" s="59"/>
      <c r="Y135" s="92"/>
      <c r="Z135" s="92"/>
      <c r="AA135" s="59"/>
      <c r="AB135" s="115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</row>
    <row r="136" spans="1:118" s="11" customFormat="1" ht="63" outlineLevel="3" x14ac:dyDescent="0.25">
      <c r="A136" s="110" t="s">
        <v>245</v>
      </c>
      <c r="B136" s="118" t="s">
        <v>586</v>
      </c>
      <c r="C136" s="93">
        <v>61592.3</v>
      </c>
      <c r="D136" s="93">
        <v>34870.300000000003</v>
      </c>
      <c r="E136" s="93">
        <v>0</v>
      </c>
      <c r="F136" s="93">
        <v>0</v>
      </c>
      <c r="G136" s="93">
        <v>26722</v>
      </c>
      <c r="H136" s="93">
        <v>61092.3</v>
      </c>
      <c r="I136" s="93">
        <v>34370.300000000003</v>
      </c>
      <c r="J136" s="93">
        <v>0</v>
      </c>
      <c r="K136" s="93">
        <v>0</v>
      </c>
      <c r="L136" s="93">
        <v>26722</v>
      </c>
      <c r="M136" s="109">
        <f t="shared" si="48"/>
        <v>99.2</v>
      </c>
      <c r="N136" s="109">
        <f t="shared" si="49"/>
        <v>500</v>
      </c>
      <c r="O136" s="109">
        <f t="shared" si="50"/>
        <v>98.6</v>
      </c>
      <c r="P136" s="109">
        <f t="shared" si="51"/>
        <v>500</v>
      </c>
      <c r="Q136" s="109" t="str">
        <f t="shared" si="52"/>
        <v>-</v>
      </c>
      <c r="R136" s="109">
        <f t="shared" si="53"/>
        <v>0</v>
      </c>
      <c r="S136" s="109" t="str">
        <f t="shared" si="54"/>
        <v>-</v>
      </c>
      <c r="T136" s="109">
        <f t="shared" si="55"/>
        <v>0</v>
      </c>
      <c r="U136" s="99"/>
      <c r="V136" s="76"/>
      <c r="W136" s="113"/>
      <c r="X136" s="59"/>
      <c r="Y136" s="92"/>
      <c r="Z136" s="92"/>
      <c r="AA136" s="59"/>
      <c r="AB136" s="115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/>
      <c r="CZ136" s="59"/>
      <c r="DA136" s="59"/>
      <c r="DB136" s="59"/>
      <c r="DC136" s="59"/>
      <c r="DD136" s="59"/>
      <c r="DE136" s="59"/>
      <c r="DF136" s="59"/>
      <c r="DG136" s="59"/>
      <c r="DH136" s="59"/>
      <c r="DI136" s="59"/>
      <c r="DJ136" s="59"/>
      <c r="DK136" s="59"/>
      <c r="DL136" s="59"/>
      <c r="DM136" s="59"/>
      <c r="DN136" s="59"/>
    </row>
    <row r="137" spans="1:118" s="11" customFormat="1" ht="31.5" outlineLevel="2" x14ac:dyDescent="0.25">
      <c r="A137" s="110" t="s">
        <v>587</v>
      </c>
      <c r="B137" s="250" t="s">
        <v>593</v>
      </c>
      <c r="C137" s="93">
        <v>210.3</v>
      </c>
      <c r="D137" s="93">
        <v>210.3</v>
      </c>
      <c r="E137" s="93">
        <v>0</v>
      </c>
      <c r="F137" s="93">
        <v>0</v>
      </c>
      <c r="G137" s="93">
        <v>0</v>
      </c>
      <c r="H137" s="93">
        <v>210.3</v>
      </c>
      <c r="I137" s="93">
        <v>210.3</v>
      </c>
      <c r="J137" s="93">
        <v>0</v>
      </c>
      <c r="K137" s="93">
        <v>0</v>
      </c>
      <c r="L137" s="93">
        <v>0</v>
      </c>
      <c r="M137" s="109">
        <f t="shared" si="48"/>
        <v>100</v>
      </c>
      <c r="N137" s="109">
        <f t="shared" si="49"/>
        <v>0</v>
      </c>
      <c r="O137" s="109">
        <f t="shared" si="50"/>
        <v>100</v>
      </c>
      <c r="P137" s="109">
        <f t="shared" si="51"/>
        <v>0</v>
      </c>
      <c r="Q137" s="109" t="str">
        <f t="shared" si="52"/>
        <v>-</v>
      </c>
      <c r="R137" s="109">
        <f t="shared" si="53"/>
        <v>0</v>
      </c>
      <c r="S137" s="109" t="str">
        <f t="shared" si="54"/>
        <v>-</v>
      </c>
      <c r="T137" s="109">
        <f t="shared" si="55"/>
        <v>0</v>
      </c>
      <c r="U137" s="99"/>
      <c r="V137" s="76"/>
      <c r="W137" s="113"/>
      <c r="X137" s="59"/>
      <c r="Y137" s="92"/>
      <c r="Z137" s="92"/>
      <c r="AA137" s="59"/>
      <c r="AB137" s="115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  <c r="DA137" s="59"/>
      <c r="DB137" s="59"/>
      <c r="DC137" s="59"/>
      <c r="DD137" s="59"/>
      <c r="DE137" s="59"/>
      <c r="DF137" s="59"/>
      <c r="DG137" s="59"/>
      <c r="DH137" s="59"/>
      <c r="DI137" s="59"/>
      <c r="DJ137" s="59"/>
      <c r="DK137" s="59"/>
      <c r="DL137" s="59"/>
      <c r="DM137" s="59"/>
      <c r="DN137" s="59"/>
    </row>
    <row r="138" spans="1:118" s="11" customFormat="1" ht="63" outlineLevel="3" x14ac:dyDescent="0.25">
      <c r="A138" s="110" t="s">
        <v>162</v>
      </c>
      <c r="B138" s="118" t="s">
        <v>588</v>
      </c>
      <c r="C138" s="93">
        <v>86.7</v>
      </c>
      <c r="D138" s="93">
        <v>86.7</v>
      </c>
      <c r="E138" s="93">
        <v>0</v>
      </c>
      <c r="F138" s="93">
        <v>0</v>
      </c>
      <c r="G138" s="93">
        <v>0</v>
      </c>
      <c r="H138" s="93">
        <v>86.7</v>
      </c>
      <c r="I138" s="93">
        <v>86.7</v>
      </c>
      <c r="J138" s="93">
        <v>0</v>
      </c>
      <c r="K138" s="93">
        <v>0</v>
      </c>
      <c r="L138" s="93">
        <v>0</v>
      </c>
      <c r="M138" s="109">
        <f t="shared" si="48"/>
        <v>100</v>
      </c>
      <c r="N138" s="109">
        <f t="shared" si="49"/>
        <v>0</v>
      </c>
      <c r="O138" s="109">
        <f t="shared" si="50"/>
        <v>100</v>
      </c>
      <c r="P138" s="109">
        <f t="shared" si="51"/>
        <v>0</v>
      </c>
      <c r="Q138" s="109" t="str">
        <f t="shared" si="52"/>
        <v>-</v>
      </c>
      <c r="R138" s="109">
        <f t="shared" si="53"/>
        <v>0</v>
      </c>
      <c r="S138" s="109" t="str">
        <f t="shared" si="54"/>
        <v>-</v>
      </c>
      <c r="T138" s="109">
        <f t="shared" si="55"/>
        <v>0</v>
      </c>
      <c r="U138" s="99"/>
      <c r="V138" s="76"/>
      <c r="W138" s="113"/>
      <c r="X138" s="59"/>
      <c r="Y138" s="92"/>
      <c r="Z138" s="92"/>
      <c r="AA138" s="59"/>
      <c r="AB138" s="115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  <c r="CQ138" s="59"/>
      <c r="CR138" s="59"/>
      <c r="CS138" s="59"/>
      <c r="CT138" s="59"/>
      <c r="CU138" s="59"/>
      <c r="CV138" s="59"/>
      <c r="CW138" s="59"/>
      <c r="CX138" s="59"/>
      <c r="CY138" s="59"/>
      <c r="CZ138" s="59"/>
      <c r="DA138" s="59"/>
      <c r="DB138" s="59"/>
      <c r="DC138" s="59"/>
      <c r="DD138" s="59"/>
      <c r="DE138" s="59"/>
      <c r="DF138" s="59"/>
      <c r="DG138" s="59"/>
      <c r="DH138" s="59"/>
      <c r="DI138" s="59"/>
      <c r="DJ138" s="59"/>
      <c r="DK138" s="59"/>
      <c r="DL138" s="59"/>
      <c r="DM138" s="59"/>
      <c r="DN138" s="59"/>
    </row>
    <row r="139" spans="1:118" s="11" customFormat="1" ht="78.75" outlineLevel="3" x14ac:dyDescent="0.25">
      <c r="A139" s="110" t="s">
        <v>589</v>
      </c>
      <c r="B139" s="118" t="s">
        <v>590</v>
      </c>
      <c r="C139" s="93">
        <v>75.400000000000006</v>
      </c>
      <c r="D139" s="93">
        <v>75.400000000000006</v>
      </c>
      <c r="E139" s="93">
        <v>0</v>
      </c>
      <c r="F139" s="93">
        <v>0</v>
      </c>
      <c r="G139" s="93">
        <v>0</v>
      </c>
      <c r="H139" s="93">
        <v>75.400000000000006</v>
      </c>
      <c r="I139" s="93">
        <v>75.400000000000006</v>
      </c>
      <c r="J139" s="93">
        <v>0</v>
      </c>
      <c r="K139" s="93">
        <v>0</v>
      </c>
      <c r="L139" s="93">
        <v>0</v>
      </c>
      <c r="M139" s="109">
        <f t="shared" si="48"/>
        <v>100</v>
      </c>
      <c r="N139" s="109">
        <f t="shared" si="49"/>
        <v>0</v>
      </c>
      <c r="O139" s="109">
        <f t="shared" si="50"/>
        <v>100</v>
      </c>
      <c r="P139" s="109">
        <f t="shared" si="51"/>
        <v>0</v>
      </c>
      <c r="Q139" s="109" t="str">
        <f t="shared" si="52"/>
        <v>-</v>
      </c>
      <c r="R139" s="109">
        <f t="shared" si="53"/>
        <v>0</v>
      </c>
      <c r="S139" s="109" t="str">
        <f t="shared" si="54"/>
        <v>-</v>
      </c>
      <c r="T139" s="109">
        <f t="shared" si="55"/>
        <v>0</v>
      </c>
      <c r="U139" s="99"/>
      <c r="V139" s="76"/>
      <c r="W139" s="113"/>
      <c r="X139" s="59"/>
      <c r="Y139" s="92"/>
      <c r="Z139" s="92"/>
      <c r="AA139" s="59"/>
      <c r="AB139" s="115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</row>
    <row r="140" spans="1:118" s="11" customFormat="1" ht="78.75" outlineLevel="3" x14ac:dyDescent="0.25">
      <c r="A140" s="110" t="s">
        <v>591</v>
      </c>
      <c r="B140" s="118" t="s">
        <v>246</v>
      </c>
      <c r="C140" s="93">
        <v>48.2</v>
      </c>
      <c r="D140" s="93">
        <v>48.2</v>
      </c>
      <c r="E140" s="93">
        <v>0</v>
      </c>
      <c r="F140" s="93">
        <v>0</v>
      </c>
      <c r="G140" s="93">
        <v>0</v>
      </c>
      <c r="H140" s="93">
        <v>48.2</v>
      </c>
      <c r="I140" s="93">
        <v>48.2</v>
      </c>
      <c r="J140" s="93">
        <v>0</v>
      </c>
      <c r="K140" s="93">
        <v>0</v>
      </c>
      <c r="L140" s="93">
        <v>0</v>
      </c>
      <c r="M140" s="109">
        <f t="shared" si="48"/>
        <v>100</v>
      </c>
      <c r="N140" s="109">
        <f t="shared" si="49"/>
        <v>0</v>
      </c>
      <c r="O140" s="109">
        <f t="shared" si="50"/>
        <v>100</v>
      </c>
      <c r="P140" s="109">
        <f t="shared" si="51"/>
        <v>0</v>
      </c>
      <c r="Q140" s="109" t="str">
        <f t="shared" si="52"/>
        <v>-</v>
      </c>
      <c r="R140" s="109">
        <f t="shared" si="53"/>
        <v>0</v>
      </c>
      <c r="S140" s="109" t="str">
        <f t="shared" si="54"/>
        <v>-</v>
      </c>
      <c r="T140" s="109">
        <f t="shared" si="55"/>
        <v>0</v>
      </c>
      <c r="U140" s="99"/>
      <c r="V140" s="76"/>
      <c r="W140" s="113"/>
      <c r="X140" s="59"/>
      <c r="Y140" s="92"/>
      <c r="Z140" s="92"/>
      <c r="AA140" s="59"/>
      <c r="AB140" s="115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</row>
    <row r="141" spans="1:118" s="266" customFormat="1" ht="31.5" outlineLevel="1" x14ac:dyDescent="0.25">
      <c r="A141" s="279"/>
      <c r="B141" s="88" t="s">
        <v>21</v>
      </c>
      <c r="C141" s="89">
        <f t="shared" si="46"/>
        <v>18970.900000000001</v>
      </c>
      <c r="D141" s="89">
        <f>D142</f>
        <v>18970.900000000001</v>
      </c>
      <c r="E141" s="89">
        <f>E142</f>
        <v>0</v>
      </c>
      <c r="F141" s="89">
        <f>F142</f>
        <v>0</v>
      </c>
      <c r="G141" s="89">
        <f>G142</f>
        <v>0</v>
      </c>
      <c r="H141" s="89">
        <f t="shared" si="62"/>
        <v>18970.900000000001</v>
      </c>
      <c r="I141" s="89">
        <f>I142</f>
        <v>18970.900000000001</v>
      </c>
      <c r="J141" s="89">
        <f>J142</f>
        <v>0</v>
      </c>
      <c r="K141" s="89">
        <f>K142</f>
        <v>0</v>
      </c>
      <c r="L141" s="89">
        <f>L142</f>
        <v>0</v>
      </c>
      <c r="M141" s="89">
        <f t="shared" si="48"/>
        <v>100</v>
      </c>
      <c r="N141" s="89">
        <f t="shared" si="49"/>
        <v>0</v>
      </c>
      <c r="O141" s="89">
        <f t="shared" si="50"/>
        <v>100</v>
      </c>
      <c r="P141" s="89">
        <f t="shared" si="51"/>
        <v>0</v>
      </c>
      <c r="Q141" s="89" t="str">
        <f t="shared" ref="Q141:Q170" si="64">IFERROR(J141/E141*100,"-")</f>
        <v>-</v>
      </c>
      <c r="R141" s="89">
        <f t="shared" ref="R141:R170" si="65">E141-J141</f>
        <v>0</v>
      </c>
      <c r="S141" s="89" t="str">
        <f>IFERROR(K141/F141*100,"-")</f>
        <v>-</v>
      </c>
      <c r="T141" s="89">
        <f>F141-K141</f>
        <v>0</v>
      </c>
      <c r="U141" s="96"/>
      <c r="V141" s="76"/>
      <c r="W141" s="113"/>
      <c r="X141" s="238"/>
      <c r="Y141" s="95"/>
      <c r="Z141" s="95"/>
      <c r="AA141" s="238"/>
      <c r="AB141" s="115"/>
      <c r="AC141" s="238"/>
      <c r="AD141" s="238"/>
      <c r="AE141" s="238"/>
      <c r="AF141" s="238"/>
      <c r="AG141" s="238"/>
      <c r="AH141" s="238"/>
      <c r="AI141" s="238"/>
      <c r="AJ141" s="238"/>
      <c r="AK141" s="238"/>
      <c r="AL141" s="238"/>
      <c r="AM141" s="238"/>
      <c r="AN141" s="238"/>
      <c r="AO141" s="238"/>
      <c r="AP141" s="238"/>
      <c r="AQ141" s="238"/>
      <c r="AR141" s="238"/>
      <c r="AS141" s="238"/>
      <c r="AT141" s="238"/>
      <c r="AU141" s="238"/>
      <c r="AV141" s="238"/>
      <c r="AW141" s="238"/>
      <c r="AX141" s="238"/>
      <c r="AY141" s="238"/>
      <c r="AZ141" s="238"/>
      <c r="BA141" s="238"/>
      <c r="BB141" s="238"/>
      <c r="BC141" s="238"/>
      <c r="BD141" s="238"/>
      <c r="BE141" s="238"/>
      <c r="BF141" s="238"/>
      <c r="BG141" s="238"/>
      <c r="BH141" s="238"/>
      <c r="BI141" s="238"/>
      <c r="BJ141" s="238"/>
      <c r="BK141" s="238"/>
      <c r="BL141" s="238"/>
      <c r="BM141" s="238"/>
      <c r="BN141" s="238"/>
      <c r="BO141" s="238"/>
      <c r="BP141" s="238"/>
      <c r="BQ141" s="238"/>
      <c r="BR141" s="238"/>
      <c r="BS141" s="238"/>
      <c r="BT141" s="238"/>
      <c r="BU141" s="238"/>
      <c r="BV141" s="238"/>
      <c r="BW141" s="238"/>
      <c r="BX141" s="238"/>
      <c r="BY141" s="238"/>
      <c r="BZ141" s="238"/>
      <c r="CA141" s="238"/>
      <c r="CB141" s="238"/>
      <c r="CC141" s="238"/>
      <c r="CD141" s="238"/>
      <c r="CE141" s="238"/>
      <c r="CF141" s="238"/>
      <c r="CG141" s="238"/>
      <c r="CH141" s="238"/>
      <c r="CI141" s="238"/>
      <c r="CJ141" s="238"/>
      <c r="CK141" s="238"/>
      <c r="CL141" s="238"/>
      <c r="CM141" s="238"/>
      <c r="CN141" s="238"/>
      <c r="CO141" s="238"/>
      <c r="CP141" s="238"/>
      <c r="CQ141" s="238"/>
      <c r="CR141" s="238"/>
      <c r="CS141" s="238"/>
      <c r="CT141" s="238"/>
      <c r="CU141" s="238"/>
      <c r="CV141" s="238"/>
      <c r="CW141" s="238"/>
      <c r="CX141" s="238"/>
      <c r="CY141" s="238"/>
      <c r="CZ141" s="238"/>
      <c r="DA141" s="238"/>
      <c r="DB141" s="238"/>
      <c r="DC141" s="238"/>
      <c r="DD141" s="238"/>
      <c r="DE141" s="238"/>
      <c r="DF141" s="238"/>
      <c r="DG141" s="238"/>
      <c r="DH141" s="238"/>
      <c r="DI141" s="238"/>
      <c r="DJ141" s="238"/>
      <c r="DK141" s="238"/>
      <c r="DL141" s="238"/>
      <c r="DM141" s="238"/>
      <c r="DN141" s="238"/>
    </row>
    <row r="142" spans="1:118" s="33" customFormat="1" ht="47.25" outlineLevel="2" x14ac:dyDescent="0.25">
      <c r="A142" s="110" t="s">
        <v>119</v>
      </c>
      <c r="B142" s="250" t="s">
        <v>594</v>
      </c>
      <c r="C142" s="93">
        <v>18970.900000000001</v>
      </c>
      <c r="D142" s="93">
        <v>18970.900000000001</v>
      </c>
      <c r="E142" s="93">
        <v>0</v>
      </c>
      <c r="F142" s="93">
        <v>0</v>
      </c>
      <c r="G142" s="93">
        <v>0</v>
      </c>
      <c r="H142" s="93">
        <v>18970.900000000001</v>
      </c>
      <c r="I142" s="93">
        <v>18970.900000000001</v>
      </c>
      <c r="J142" s="93">
        <v>0</v>
      </c>
      <c r="K142" s="93">
        <v>0</v>
      </c>
      <c r="L142" s="93">
        <v>0</v>
      </c>
      <c r="M142" s="329">
        <f t="shared" si="48"/>
        <v>100</v>
      </c>
      <c r="N142" s="109">
        <f t="shared" si="49"/>
        <v>0</v>
      </c>
      <c r="O142" s="109">
        <f t="shared" si="50"/>
        <v>100</v>
      </c>
      <c r="P142" s="109">
        <f t="shared" si="51"/>
        <v>0</v>
      </c>
      <c r="Q142" s="109" t="str">
        <f t="shared" si="64"/>
        <v>-</v>
      </c>
      <c r="R142" s="109">
        <f t="shared" si="65"/>
        <v>0</v>
      </c>
      <c r="S142" s="109" t="str">
        <f>IFERROR(K142/F142*100,"-")</f>
        <v>-</v>
      </c>
      <c r="T142" s="109">
        <f>F142-K142</f>
        <v>0</v>
      </c>
      <c r="U142" s="99"/>
      <c r="V142" s="76"/>
      <c r="W142" s="113"/>
      <c r="X142" s="91"/>
      <c r="Y142" s="92"/>
      <c r="Z142" s="92"/>
      <c r="AA142" s="91"/>
      <c r="AB142" s="115"/>
      <c r="AC142" s="91"/>
      <c r="AD142" s="91"/>
      <c r="AE142" s="91"/>
      <c r="AF142" s="91"/>
      <c r="AG142" s="91"/>
      <c r="AH142" s="91"/>
      <c r="AI142" s="91"/>
      <c r="AJ142" s="91"/>
      <c r="AK142" s="91"/>
      <c r="AL142" s="91"/>
      <c r="AM142" s="91"/>
      <c r="AN142" s="91"/>
      <c r="AO142" s="91"/>
      <c r="AP142" s="91"/>
      <c r="AQ142" s="91"/>
      <c r="AR142" s="91"/>
      <c r="AS142" s="91"/>
      <c r="AT142" s="91"/>
      <c r="AU142" s="91"/>
      <c r="AV142" s="91"/>
      <c r="AW142" s="91"/>
      <c r="AX142" s="91"/>
      <c r="AY142" s="91"/>
      <c r="AZ142" s="91"/>
      <c r="BA142" s="91"/>
      <c r="BB142" s="91"/>
      <c r="BC142" s="91"/>
      <c r="BD142" s="91"/>
      <c r="BE142" s="91"/>
      <c r="BF142" s="91"/>
      <c r="BG142" s="91"/>
      <c r="BH142" s="91"/>
      <c r="BI142" s="91"/>
      <c r="BJ142" s="91"/>
      <c r="BK142" s="91"/>
      <c r="BL142" s="91"/>
      <c r="BM142" s="91"/>
      <c r="BN142" s="91"/>
      <c r="BO142" s="91"/>
      <c r="BP142" s="91"/>
      <c r="BQ142" s="91"/>
      <c r="BR142" s="91"/>
      <c r="BS142" s="91"/>
      <c r="BT142" s="91"/>
      <c r="BU142" s="91"/>
      <c r="BV142" s="91"/>
      <c r="BW142" s="91"/>
      <c r="BX142" s="91"/>
      <c r="BY142" s="91"/>
      <c r="BZ142" s="91"/>
      <c r="CA142" s="91"/>
      <c r="CB142" s="91"/>
      <c r="CC142" s="91"/>
      <c r="CD142" s="91"/>
      <c r="CE142" s="91"/>
      <c r="CF142" s="91"/>
      <c r="CG142" s="91"/>
      <c r="CH142" s="91"/>
      <c r="CI142" s="91"/>
      <c r="CJ142" s="91"/>
      <c r="CK142" s="91"/>
      <c r="CL142" s="91"/>
      <c r="CM142" s="91"/>
      <c r="CN142" s="91"/>
      <c r="CO142" s="91"/>
      <c r="CP142" s="91"/>
      <c r="CQ142" s="91"/>
      <c r="CR142" s="91"/>
      <c r="CS142" s="91"/>
      <c r="CT142" s="91"/>
      <c r="CU142" s="91"/>
      <c r="CV142" s="91"/>
      <c r="CW142" s="91"/>
      <c r="CX142" s="91"/>
      <c r="CY142" s="91"/>
      <c r="CZ142" s="91"/>
      <c r="DA142" s="91"/>
      <c r="DB142" s="91"/>
      <c r="DC142" s="91"/>
      <c r="DD142" s="91"/>
      <c r="DE142" s="91"/>
      <c r="DF142" s="91"/>
      <c r="DG142" s="91"/>
      <c r="DH142" s="91"/>
      <c r="DI142" s="91"/>
      <c r="DJ142" s="91"/>
      <c r="DK142" s="91"/>
      <c r="DL142" s="91"/>
      <c r="DM142" s="91"/>
      <c r="DN142" s="91"/>
    </row>
    <row r="143" spans="1:118" s="101" customFormat="1" ht="71.25" customHeight="1" outlineLevel="1" x14ac:dyDescent="0.25">
      <c r="A143" s="330"/>
      <c r="B143" s="88" t="s">
        <v>248</v>
      </c>
      <c r="C143" s="324">
        <f t="shared" si="46"/>
        <v>0</v>
      </c>
      <c r="D143" s="89">
        <v>0</v>
      </c>
      <c r="E143" s="89">
        <v>0</v>
      </c>
      <c r="F143" s="89">
        <v>0</v>
      </c>
      <c r="G143" s="89">
        <v>0</v>
      </c>
      <c r="H143" s="324">
        <f t="shared" si="62"/>
        <v>0</v>
      </c>
      <c r="I143" s="89">
        <v>0</v>
      </c>
      <c r="J143" s="89"/>
      <c r="K143" s="89"/>
      <c r="L143" s="89"/>
      <c r="M143" s="89"/>
      <c r="N143" s="89"/>
      <c r="O143" s="89" t="str">
        <f t="shared" si="50"/>
        <v>-</v>
      </c>
      <c r="P143" s="89">
        <f t="shared" si="51"/>
        <v>0</v>
      </c>
      <c r="Q143" s="89" t="str">
        <f t="shared" si="64"/>
        <v>-</v>
      </c>
      <c r="R143" s="89">
        <f t="shared" si="65"/>
        <v>0</v>
      </c>
      <c r="S143" s="89"/>
      <c r="T143" s="89"/>
      <c r="U143" s="96"/>
      <c r="V143" s="76"/>
      <c r="W143" s="113"/>
      <c r="X143" s="97"/>
      <c r="Y143" s="95"/>
      <c r="Z143" s="95"/>
      <c r="AA143" s="97"/>
      <c r="AB143" s="115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7"/>
      <c r="AV143" s="97"/>
      <c r="AW143" s="97"/>
      <c r="AX143" s="97"/>
      <c r="AY143" s="97"/>
      <c r="AZ143" s="97"/>
      <c r="BA143" s="97"/>
      <c r="BB143" s="97"/>
      <c r="BC143" s="97"/>
      <c r="BD143" s="97"/>
      <c r="BE143" s="97"/>
      <c r="BF143" s="97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</row>
    <row r="144" spans="1:118" s="33" customFormat="1" ht="43.5" customHeight="1" outlineLevel="2" x14ac:dyDescent="0.25">
      <c r="A144" s="110" t="s">
        <v>121</v>
      </c>
      <c r="B144" s="250" t="s">
        <v>595</v>
      </c>
      <c r="C144" s="93">
        <f t="shared" si="46"/>
        <v>0</v>
      </c>
      <c r="D144" s="93">
        <v>0</v>
      </c>
      <c r="E144" s="93">
        <v>0</v>
      </c>
      <c r="F144" s="93">
        <v>0</v>
      </c>
      <c r="G144" s="93">
        <v>0</v>
      </c>
      <c r="H144" s="93">
        <f t="shared" si="62"/>
        <v>0</v>
      </c>
      <c r="I144" s="93">
        <v>0</v>
      </c>
      <c r="J144" s="93"/>
      <c r="K144" s="93"/>
      <c r="L144" s="93"/>
      <c r="M144" s="329"/>
      <c r="N144" s="109"/>
      <c r="O144" s="109" t="str">
        <f t="shared" si="50"/>
        <v>-</v>
      </c>
      <c r="P144" s="109">
        <f t="shared" si="51"/>
        <v>0</v>
      </c>
      <c r="Q144" s="109" t="str">
        <f t="shared" si="64"/>
        <v>-</v>
      </c>
      <c r="R144" s="109">
        <f t="shared" si="65"/>
        <v>0</v>
      </c>
      <c r="S144" s="109"/>
      <c r="T144" s="109"/>
      <c r="U144" s="99"/>
      <c r="V144" s="76"/>
      <c r="W144" s="113"/>
      <c r="X144" s="91"/>
      <c r="Y144" s="92"/>
      <c r="Z144" s="92"/>
      <c r="AA144" s="91"/>
      <c r="AB144" s="115"/>
      <c r="AC144" s="91"/>
      <c r="AD144" s="91"/>
      <c r="AE144" s="91"/>
      <c r="AF144" s="91"/>
      <c r="AG144" s="91"/>
      <c r="AH144" s="91"/>
      <c r="AI144" s="91"/>
      <c r="AJ144" s="91"/>
      <c r="AK144" s="91"/>
      <c r="AL144" s="91"/>
      <c r="AM144" s="91"/>
      <c r="AN144" s="91"/>
      <c r="AO144" s="91"/>
      <c r="AP144" s="91"/>
      <c r="AQ144" s="91"/>
      <c r="AR144" s="91"/>
      <c r="AS144" s="91"/>
      <c r="AT144" s="91"/>
      <c r="AU144" s="91"/>
      <c r="AV144" s="91"/>
      <c r="AW144" s="91"/>
      <c r="AX144" s="91"/>
      <c r="AY144" s="91"/>
      <c r="AZ144" s="91"/>
      <c r="BA144" s="91"/>
      <c r="BB144" s="91"/>
      <c r="BC144" s="91"/>
      <c r="BD144" s="91"/>
      <c r="BE144" s="91"/>
      <c r="BF144" s="91"/>
      <c r="BG144" s="91"/>
      <c r="BH144" s="91"/>
      <c r="BI144" s="91"/>
      <c r="BJ144" s="91"/>
      <c r="BK144" s="91"/>
      <c r="BL144" s="91"/>
      <c r="BM144" s="91"/>
      <c r="BN144" s="91"/>
      <c r="BO144" s="91"/>
      <c r="BP144" s="91"/>
      <c r="BQ144" s="91"/>
      <c r="BR144" s="91"/>
      <c r="BS144" s="91"/>
      <c r="BT144" s="91"/>
      <c r="BU144" s="91"/>
      <c r="BV144" s="91"/>
      <c r="BW144" s="91"/>
      <c r="BX144" s="91"/>
      <c r="BY144" s="91"/>
      <c r="BZ144" s="91"/>
      <c r="CA144" s="91"/>
      <c r="CB144" s="91"/>
      <c r="CC144" s="91"/>
      <c r="CD144" s="91"/>
      <c r="CE144" s="91"/>
      <c r="CF144" s="91"/>
      <c r="CG144" s="91"/>
      <c r="CH144" s="91"/>
      <c r="CI144" s="91"/>
      <c r="CJ144" s="91"/>
      <c r="CK144" s="91"/>
      <c r="CL144" s="91"/>
      <c r="CM144" s="91"/>
      <c r="CN144" s="91"/>
      <c r="CO144" s="91"/>
      <c r="CP144" s="91"/>
      <c r="CQ144" s="91"/>
      <c r="CR144" s="91"/>
      <c r="CS144" s="91"/>
      <c r="CT144" s="91"/>
      <c r="CU144" s="91"/>
      <c r="CV144" s="91"/>
      <c r="CW144" s="91"/>
      <c r="CX144" s="91"/>
      <c r="CY144" s="91"/>
      <c r="CZ144" s="91"/>
      <c r="DA144" s="91"/>
      <c r="DB144" s="91"/>
      <c r="DC144" s="91"/>
      <c r="DD144" s="91"/>
      <c r="DE144" s="91"/>
      <c r="DF144" s="91"/>
      <c r="DG144" s="91"/>
      <c r="DH144" s="91"/>
      <c r="DI144" s="91"/>
      <c r="DJ144" s="91"/>
      <c r="DK144" s="91"/>
      <c r="DL144" s="91"/>
      <c r="DM144" s="91"/>
      <c r="DN144" s="91"/>
    </row>
    <row r="145" spans="1:118" s="188" customFormat="1" ht="99.75" customHeight="1" x14ac:dyDescent="0.25">
      <c r="A145" s="185">
        <v>6</v>
      </c>
      <c r="B145" s="108" t="s">
        <v>476</v>
      </c>
      <c r="C145" s="87">
        <f>SUM(D145:F145)</f>
        <v>275211.59999999998</v>
      </c>
      <c r="D145" s="87">
        <f>D146+D154+D156</f>
        <v>267557.40000000002</v>
      </c>
      <c r="E145" s="87">
        <f>E146+E154+E156</f>
        <v>2777.8</v>
      </c>
      <c r="F145" s="87">
        <f>F146+F154+F156</f>
        <v>4876.3999999999996</v>
      </c>
      <c r="G145" s="87">
        <f>G146+G154</f>
        <v>0</v>
      </c>
      <c r="H145" s="87">
        <f>SUM(I145:K145)</f>
        <v>271478.5</v>
      </c>
      <c r="I145" s="87">
        <f>I146+I154+I156</f>
        <v>263824.3</v>
      </c>
      <c r="J145" s="87">
        <f>J146+J154+J156</f>
        <v>2777.8</v>
      </c>
      <c r="K145" s="87">
        <f>K146+K154+K156</f>
        <v>4876.3999999999996</v>
      </c>
      <c r="L145" s="87">
        <f>L146+L154</f>
        <v>0</v>
      </c>
      <c r="M145" s="87">
        <f t="shared" ref="M145:M163" si="66">IFERROR(H145/C145*100,"-")</f>
        <v>98.6</v>
      </c>
      <c r="N145" s="87">
        <f t="shared" ref="N145:N163" si="67">C145-H145</f>
        <v>3733.1</v>
      </c>
      <c r="O145" s="87">
        <f t="shared" si="50"/>
        <v>98.6</v>
      </c>
      <c r="P145" s="87">
        <f t="shared" si="51"/>
        <v>3733.1</v>
      </c>
      <c r="Q145" s="87">
        <f t="shared" si="64"/>
        <v>100</v>
      </c>
      <c r="R145" s="87">
        <f t="shared" si="65"/>
        <v>0</v>
      </c>
      <c r="S145" s="87">
        <f t="shared" ref="S145:S178" si="68">IFERROR(K145/F145*100,"-")</f>
        <v>100</v>
      </c>
      <c r="T145" s="87">
        <f t="shared" ref="T145:T170" si="69">F145-K145</f>
        <v>0</v>
      </c>
      <c r="U145" s="148"/>
      <c r="V145" s="76"/>
      <c r="W145" s="113"/>
      <c r="X145" s="187"/>
      <c r="Y145" s="95"/>
      <c r="Z145" s="95"/>
      <c r="AA145" s="187"/>
      <c r="AB145" s="115"/>
      <c r="AC145" s="187"/>
      <c r="AD145" s="187"/>
      <c r="AE145" s="187"/>
      <c r="AF145" s="187"/>
      <c r="AG145" s="187"/>
      <c r="AH145" s="187"/>
      <c r="AI145" s="187"/>
      <c r="AJ145" s="187"/>
      <c r="AK145" s="187"/>
      <c r="AL145" s="187"/>
      <c r="AM145" s="187"/>
      <c r="AN145" s="187"/>
      <c r="AO145" s="187"/>
      <c r="AP145" s="187"/>
      <c r="AQ145" s="187"/>
      <c r="AR145" s="187"/>
      <c r="AS145" s="187"/>
      <c r="AT145" s="187"/>
      <c r="AU145" s="187"/>
      <c r="AV145" s="187"/>
      <c r="AW145" s="187"/>
      <c r="AX145" s="187"/>
      <c r="AY145" s="187"/>
      <c r="AZ145" s="187"/>
      <c r="BA145" s="187"/>
      <c r="BB145" s="187"/>
      <c r="BC145" s="187"/>
      <c r="BD145" s="187"/>
      <c r="BE145" s="187"/>
      <c r="BF145" s="187"/>
      <c r="BG145" s="187"/>
      <c r="BH145" s="187"/>
      <c r="BI145" s="187"/>
      <c r="BJ145" s="187"/>
      <c r="BK145" s="187"/>
      <c r="BL145" s="187"/>
      <c r="BM145" s="187"/>
      <c r="BN145" s="187"/>
      <c r="BO145" s="187"/>
      <c r="BP145" s="187"/>
      <c r="BQ145" s="187"/>
      <c r="BR145" s="187"/>
      <c r="BS145" s="187"/>
      <c r="BT145" s="187"/>
      <c r="BU145" s="187"/>
      <c r="BV145" s="187"/>
      <c r="BW145" s="187"/>
      <c r="BX145" s="187"/>
      <c r="BY145" s="187"/>
      <c r="BZ145" s="187"/>
      <c r="CA145" s="187"/>
      <c r="CB145" s="187"/>
      <c r="CC145" s="187"/>
      <c r="CD145" s="187"/>
      <c r="CE145" s="187"/>
      <c r="CF145" s="187"/>
      <c r="CG145" s="187"/>
      <c r="CH145" s="187"/>
      <c r="CI145" s="187"/>
      <c r="CJ145" s="187"/>
      <c r="CK145" s="187"/>
      <c r="CL145" s="187"/>
      <c r="CM145" s="187"/>
      <c r="CN145" s="187"/>
      <c r="CO145" s="187"/>
      <c r="CP145" s="187"/>
      <c r="CQ145" s="187"/>
      <c r="CR145" s="187"/>
      <c r="CS145" s="187"/>
      <c r="CT145" s="187"/>
      <c r="CU145" s="187"/>
      <c r="CV145" s="187"/>
      <c r="CW145" s="187"/>
      <c r="CX145" s="187"/>
      <c r="CY145" s="187"/>
      <c r="CZ145" s="187"/>
      <c r="DA145" s="187"/>
      <c r="DB145" s="187"/>
      <c r="DC145" s="187"/>
      <c r="DD145" s="187"/>
      <c r="DE145" s="187"/>
      <c r="DF145" s="187"/>
      <c r="DG145" s="187"/>
      <c r="DH145" s="187"/>
      <c r="DI145" s="187"/>
      <c r="DJ145" s="187"/>
      <c r="DK145" s="187"/>
      <c r="DL145" s="187"/>
      <c r="DM145" s="187"/>
      <c r="DN145" s="187"/>
    </row>
    <row r="146" spans="1:118" s="268" customFormat="1" ht="31.5" outlineLevel="1" x14ac:dyDescent="0.25">
      <c r="A146" s="267"/>
      <c r="B146" s="88" t="s">
        <v>70</v>
      </c>
      <c r="C146" s="89">
        <f>SUM(D146:F146)</f>
        <v>273557.40000000002</v>
      </c>
      <c r="D146" s="89">
        <f>D147+D148</f>
        <v>266503.2</v>
      </c>
      <c r="E146" s="89">
        <f>E147+E148</f>
        <v>2177.8000000000002</v>
      </c>
      <c r="F146" s="89">
        <f>F147+F148</f>
        <v>4876.3999999999996</v>
      </c>
      <c r="G146" s="89">
        <f>G147+G148</f>
        <v>0</v>
      </c>
      <c r="H146" s="89">
        <f>SUM(I146:K146)</f>
        <v>269879.5</v>
      </c>
      <c r="I146" s="89">
        <f>I147+I148</f>
        <v>262825.3</v>
      </c>
      <c r="J146" s="89">
        <f>J147+J148</f>
        <v>2177.8000000000002</v>
      </c>
      <c r="K146" s="89">
        <f>K147+K148</f>
        <v>4876.3999999999996</v>
      </c>
      <c r="L146" s="89">
        <f>L147+L148</f>
        <v>0</v>
      </c>
      <c r="M146" s="89">
        <f t="shared" si="66"/>
        <v>98.7</v>
      </c>
      <c r="N146" s="89">
        <f t="shared" si="67"/>
        <v>3677.9</v>
      </c>
      <c r="O146" s="89">
        <f t="shared" si="50"/>
        <v>98.6</v>
      </c>
      <c r="P146" s="89">
        <f t="shared" si="51"/>
        <v>3677.9</v>
      </c>
      <c r="Q146" s="89">
        <f t="shared" si="64"/>
        <v>100</v>
      </c>
      <c r="R146" s="89">
        <f t="shared" si="65"/>
        <v>0</v>
      </c>
      <c r="S146" s="89">
        <f t="shared" si="68"/>
        <v>100</v>
      </c>
      <c r="T146" s="89">
        <f t="shared" si="69"/>
        <v>0</v>
      </c>
      <c r="U146" s="96"/>
      <c r="V146" s="76"/>
      <c r="W146" s="113"/>
      <c r="X146" s="59"/>
      <c r="Y146" s="92"/>
      <c r="Z146" s="92"/>
      <c r="AA146" s="59"/>
      <c r="AB146" s="115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59"/>
      <c r="DJ146" s="59"/>
      <c r="DK146" s="59"/>
      <c r="DL146" s="59"/>
      <c r="DM146" s="59"/>
      <c r="DN146" s="59"/>
    </row>
    <row r="147" spans="1:118" s="11" customFormat="1" ht="47.25" outlineLevel="2" x14ac:dyDescent="0.25">
      <c r="A147" s="110" t="s">
        <v>100</v>
      </c>
      <c r="B147" s="212" t="s">
        <v>479</v>
      </c>
      <c r="C147" s="109">
        <f t="shared" ref="C147:C157" si="70">SUM(D147:F147)</f>
        <v>266456.09999999998</v>
      </c>
      <c r="D147" s="109">
        <v>266456.09999999998</v>
      </c>
      <c r="E147" s="109">
        <v>0</v>
      </c>
      <c r="F147" s="109">
        <v>0</v>
      </c>
      <c r="G147" s="109">
        <v>0</v>
      </c>
      <c r="H147" s="109">
        <f t="shared" ref="H147:H157" si="71">SUM(I147:K147)</f>
        <v>262778.2</v>
      </c>
      <c r="I147" s="93">
        <v>262778.2</v>
      </c>
      <c r="J147" s="93">
        <v>0</v>
      </c>
      <c r="K147" s="93">
        <v>0</v>
      </c>
      <c r="L147" s="93">
        <v>0</v>
      </c>
      <c r="M147" s="109">
        <f t="shared" si="66"/>
        <v>98.6</v>
      </c>
      <c r="N147" s="109">
        <f t="shared" si="67"/>
        <v>3677.9</v>
      </c>
      <c r="O147" s="109">
        <f t="shared" si="50"/>
        <v>98.6</v>
      </c>
      <c r="P147" s="109">
        <f t="shared" si="51"/>
        <v>3677.9</v>
      </c>
      <c r="Q147" s="109" t="str">
        <f t="shared" si="64"/>
        <v>-</v>
      </c>
      <c r="R147" s="109">
        <f t="shared" si="65"/>
        <v>0</v>
      </c>
      <c r="S147" s="109" t="str">
        <f t="shared" si="68"/>
        <v>-</v>
      </c>
      <c r="T147" s="109">
        <f t="shared" si="69"/>
        <v>0</v>
      </c>
      <c r="U147" s="99"/>
      <c r="V147" s="76"/>
      <c r="W147" s="113"/>
      <c r="X147" s="59"/>
      <c r="Y147" s="92"/>
      <c r="Z147" s="92"/>
      <c r="AA147" s="59"/>
      <c r="AB147" s="115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  <c r="DA147" s="59"/>
      <c r="DB147" s="59"/>
      <c r="DC147" s="59"/>
      <c r="DD147" s="59"/>
      <c r="DE147" s="59"/>
      <c r="DF147" s="59"/>
      <c r="DG147" s="59"/>
      <c r="DH147" s="59"/>
      <c r="DI147" s="59"/>
      <c r="DJ147" s="59"/>
      <c r="DK147" s="59"/>
      <c r="DL147" s="59"/>
      <c r="DM147" s="59"/>
      <c r="DN147" s="59"/>
    </row>
    <row r="148" spans="1:118" s="11" customFormat="1" ht="31.5" outlineLevel="2" x14ac:dyDescent="0.25">
      <c r="A148" s="110" t="s">
        <v>101</v>
      </c>
      <c r="B148" s="212" t="s">
        <v>480</v>
      </c>
      <c r="C148" s="109">
        <f t="shared" si="70"/>
        <v>7101.3</v>
      </c>
      <c r="D148" s="109">
        <f>D149+D150+D151+D152+D153</f>
        <v>47.1</v>
      </c>
      <c r="E148" s="109">
        <f>E149+E150+E151+E152+E153</f>
        <v>2177.8000000000002</v>
      </c>
      <c r="F148" s="109">
        <f>F149+F150+F151+F152+F153</f>
        <v>4876.3999999999996</v>
      </c>
      <c r="G148" s="109">
        <f>SUM(G149:G151)</f>
        <v>0</v>
      </c>
      <c r="H148" s="109">
        <f t="shared" si="71"/>
        <v>7101.3</v>
      </c>
      <c r="I148" s="93">
        <f>I149+I150+I151+I152+I153</f>
        <v>47.1</v>
      </c>
      <c r="J148" s="93">
        <f>J149+J150+J151+J152+J153</f>
        <v>2177.8000000000002</v>
      </c>
      <c r="K148" s="93">
        <f>K149+K150+K151+K152+K153</f>
        <v>4876.3999999999996</v>
      </c>
      <c r="L148" s="93">
        <f>L149+L150+L151+L152+L153</f>
        <v>0</v>
      </c>
      <c r="M148" s="109">
        <f t="shared" si="66"/>
        <v>100</v>
      </c>
      <c r="N148" s="109">
        <f t="shared" si="67"/>
        <v>0</v>
      </c>
      <c r="O148" s="109">
        <f t="shared" si="50"/>
        <v>100</v>
      </c>
      <c r="P148" s="109">
        <f t="shared" si="51"/>
        <v>0</v>
      </c>
      <c r="Q148" s="109">
        <f t="shared" si="64"/>
        <v>100</v>
      </c>
      <c r="R148" s="109">
        <f t="shared" si="65"/>
        <v>0</v>
      </c>
      <c r="S148" s="109">
        <f t="shared" si="68"/>
        <v>100</v>
      </c>
      <c r="T148" s="109">
        <f t="shared" si="69"/>
        <v>0</v>
      </c>
      <c r="U148" s="99"/>
      <c r="V148" s="76"/>
      <c r="W148" s="113"/>
      <c r="X148" s="59"/>
      <c r="Y148" s="92"/>
      <c r="Z148" s="92"/>
      <c r="AA148" s="59"/>
      <c r="AB148" s="115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  <c r="CX148" s="59"/>
      <c r="CY148" s="59"/>
      <c r="CZ148" s="59"/>
      <c r="DA148" s="59"/>
      <c r="DB148" s="59"/>
      <c r="DC148" s="59"/>
      <c r="DD148" s="59"/>
      <c r="DE148" s="59"/>
      <c r="DF148" s="59"/>
      <c r="DG148" s="59"/>
      <c r="DH148" s="59"/>
      <c r="DI148" s="59"/>
      <c r="DJ148" s="59"/>
      <c r="DK148" s="59"/>
      <c r="DL148" s="59"/>
      <c r="DM148" s="59"/>
      <c r="DN148" s="59"/>
    </row>
    <row r="149" spans="1:118" s="11" customFormat="1" ht="47.25" outlineLevel="3" x14ac:dyDescent="0.25">
      <c r="A149" s="269" t="s">
        <v>126</v>
      </c>
      <c r="B149" s="270" t="s">
        <v>139</v>
      </c>
      <c r="C149" s="109">
        <f>SUM(D149:F149)</f>
        <v>6501.4</v>
      </c>
      <c r="D149" s="263">
        <v>0</v>
      </c>
      <c r="E149" s="263">
        <v>1629.3</v>
      </c>
      <c r="F149" s="263">
        <v>4872.1000000000004</v>
      </c>
      <c r="G149" s="259">
        <v>0</v>
      </c>
      <c r="H149" s="109">
        <f t="shared" si="71"/>
        <v>6501.4</v>
      </c>
      <c r="I149" s="259"/>
      <c r="J149" s="259">
        <v>1629.3</v>
      </c>
      <c r="K149" s="259">
        <v>4872.1000000000004</v>
      </c>
      <c r="L149" s="259">
        <v>0</v>
      </c>
      <c r="M149" s="109">
        <f t="shared" si="66"/>
        <v>100</v>
      </c>
      <c r="N149" s="109">
        <f t="shared" si="67"/>
        <v>0</v>
      </c>
      <c r="O149" s="109" t="str">
        <f t="shared" si="50"/>
        <v>-</v>
      </c>
      <c r="P149" s="109">
        <f t="shared" si="51"/>
        <v>0</v>
      </c>
      <c r="Q149" s="109">
        <f t="shared" si="64"/>
        <v>100</v>
      </c>
      <c r="R149" s="109">
        <f t="shared" si="65"/>
        <v>0</v>
      </c>
      <c r="S149" s="109">
        <f t="shared" si="68"/>
        <v>100</v>
      </c>
      <c r="T149" s="109">
        <f t="shared" si="69"/>
        <v>0</v>
      </c>
      <c r="U149" s="99"/>
      <c r="V149" s="76"/>
      <c r="W149" s="113"/>
      <c r="X149" s="59"/>
      <c r="Y149" s="92"/>
      <c r="Z149" s="92"/>
      <c r="AA149" s="59"/>
      <c r="AB149" s="115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  <c r="DA149" s="59"/>
      <c r="DB149" s="59"/>
      <c r="DC149" s="59"/>
      <c r="DD149" s="59"/>
      <c r="DE149" s="59"/>
      <c r="DF149" s="59"/>
      <c r="DG149" s="59"/>
      <c r="DH149" s="59"/>
      <c r="DI149" s="59"/>
      <c r="DJ149" s="59"/>
      <c r="DK149" s="59"/>
      <c r="DL149" s="59"/>
      <c r="DM149" s="59"/>
      <c r="DN149" s="59"/>
    </row>
    <row r="150" spans="1:118" s="11" customFormat="1" ht="31.5" outlineLevel="3" x14ac:dyDescent="0.25">
      <c r="A150" s="269" t="s">
        <v>131</v>
      </c>
      <c r="B150" s="270" t="s">
        <v>140</v>
      </c>
      <c r="C150" s="109">
        <f t="shared" si="70"/>
        <v>524.20000000000005</v>
      </c>
      <c r="D150" s="263">
        <v>0</v>
      </c>
      <c r="E150" s="263">
        <v>524.20000000000005</v>
      </c>
      <c r="F150" s="263">
        <v>0</v>
      </c>
      <c r="G150" s="259">
        <v>0</v>
      </c>
      <c r="H150" s="109">
        <f t="shared" si="71"/>
        <v>524.20000000000005</v>
      </c>
      <c r="I150" s="259">
        <v>0</v>
      </c>
      <c r="J150" s="259">
        <v>524.20000000000005</v>
      </c>
      <c r="K150" s="259">
        <v>0</v>
      </c>
      <c r="L150" s="259">
        <v>0</v>
      </c>
      <c r="M150" s="109">
        <f t="shared" si="66"/>
        <v>100</v>
      </c>
      <c r="N150" s="109">
        <f t="shared" si="67"/>
        <v>0</v>
      </c>
      <c r="O150" s="109" t="str">
        <f t="shared" si="50"/>
        <v>-</v>
      </c>
      <c r="P150" s="109">
        <f t="shared" si="51"/>
        <v>0</v>
      </c>
      <c r="Q150" s="109">
        <f t="shared" si="64"/>
        <v>100</v>
      </c>
      <c r="R150" s="109">
        <f t="shared" si="65"/>
        <v>0</v>
      </c>
      <c r="S150" s="109" t="str">
        <f t="shared" si="68"/>
        <v>-</v>
      </c>
      <c r="T150" s="109">
        <f t="shared" si="69"/>
        <v>0</v>
      </c>
      <c r="U150" s="99"/>
      <c r="V150" s="76"/>
      <c r="W150" s="113"/>
      <c r="X150" s="59"/>
      <c r="Y150" s="92"/>
      <c r="Z150" s="92"/>
      <c r="AA150" s="59"/>
      <c r="AB150" s="115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/>
      <c r="CR150" s="59"/>
      <c r="CS150" s="59"/>
      <c r="CT150" s="59"/>
      <c r="CU150" s="59"/>
      <c r="CV150" s="59"/>
      <c r="CW150" s="59"/>
      <c r="CX150" s="59"/>
      <c r="CY150" s="59"/>
      <c r="CZ150" s="59"/>
      <c r="DA150" s="59"/>
      <c r="DB150" s="59"/>
      <c r="DC150" s="59"/>
      <c r="DD150" s="59"/>
      <c r="DE150" s="59"/>
      <c r="DF150" s="59"/>
      <c r="DG150" s="59"/>
      <c r="DH150" s="59"/>
      <c r="DI150" s="59"/>
      <c r="DJ150" s="59"/>
      <c r="DK150" s="59"/>
      <c r="DL150" s="59"/>
      <c r="DM150" s="59"/>
      <c r="DN150" s="59"/>
    </row>
    <row r="151" spans="1:118" s="11" customFormat="1" ht="63" outlineLevel="3" x14ac:dyDescent="0.25">
      <c r="A151" s="269" t="s">
        <v>132</v>
      </c>
      <c r="B151" s="270" t="s">
        <v>141</v>
      </c>
      <c r="C151" s="109">
        <f t="shared" si="70"/>
        <v>4.3</v>
      </c>
      <c r="D151" s="263">
        <v>0</v>
      </c>
      <c r="E151" s="263">
        <v>0</v>
      </c>
      <c r="F151" s="263">
        <v>4.3</v>
      </c>
      <c r="G151" s="259">
        <v>0</v>
      </c>
      <c r="H151" s="109">
        <f t="shared" si="71"/>
        <v>4.3</v>
      </c>
      <c r="I151" s="259">
        <v>0</v>
      </c>
      <c r="J151" s="259">
        <v>0</v>
      </c>
      <c r="K151" s="259">
        <v>4.3</v>
      </c>
      <c r="L151" s="259">
        <v>0</v>
      </c>
      <c r="M151" s="109">
        <f t="shared" si="66"/>
        <v>100</v>
      </c>
      <c r="N151" s="109">
        <f t="shared" si="67"/>
        <v>0</v>
      </c>
      <c r="O151" s="109" t="str">
        <f t="shared" si="50"/>
        <v>-</v>
      </c>
      <c r="P151" s="109">
        <f t="shared" si="51"/>
        <v>0</v>
      </c>
      <c r="Q151" s="109" t="str">
        <f t="shared" si="64"/>
        <v>-</v>
      </c>
      <c r="R151" s="109">
        <f t="shared" si="65"/>
        <v>0</v>
      </c>
      <c r="S151" s="109">
        <f t="shared" si="68"/>
        <v>100</v>
      </c>
      <c r="T151" s="109">
        <f t="shared" si="69"/>
        <v>0</v>
      </c>
      <c r="U151" s="99"/>
      <c r="V151" s="76"/>
      <c r="W151" s="113"/>
      <c r="X151" s="59"/>
      <c r="Y151" s="92"/>
      <c r="Z151" s="92"/>
      <c r="AA151" s="59"/>
      <c r="AB151" s="115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  <c r="CQ151" s="59"/>
      <c r="CR151" s="59"/>
      <c r="CS151" s="59"/>
      <c r="CT151" s="59"/>
      <c r="CU151" s="59"/>
      <c r="CV151" s="59"/>
      <c r="CW151" s="59"/>
      <c r="CX151" s="59"/>
      <c r="CY151" s="59"/>
      <c r="CZ151" s="59"/>
      <c r="DA151" s="59"/>
      <c r="DB151" s="59"/>
      <c r="DC151" s="59"/>
      <c r="DD151" s="59"/>
      <c r="DE151" s="59"/>
      <c r="DF151" s="59"/>
      <c r="DG151" s="59"/>
      <c r="DH151" s="59"/>
      <c r="DI151" s="59"/>
      <c r="DJ151" s="59"/>
      <c r="DK151" s="59"/>
      <c r="DL151" s="59"/>
      <c r="DM151" s="59"/>
      <c r="DN151" s="59"/>
    </row>
    <row r="152" spans="1:118" s="11" customFormat="1" ht="63" outlineLevel="3" x14ac:dyDescent="0.25">
      <c r="A152" s="269" t="s">
        <v>133</v>
      </c>
      <c r="B152" s="270" t="s">
        <v>172</v>
      </c>
      <c r="C152" s="109">
        <f t="shared" si="70"/>
        <v>24.3</v>
      </c>
      <c r="D152" s="263"/>
      <c r="E152" s="263">
        <v>24.3</v>
      </c>
      <c r="F152" s="263">
        <v>0</v>
      </c>
      <c r="G152" s="259">
        <v>0</v>
      </c>
      <c r="H152" s="109">
        <f t="shared" si="71"/>
        <v>24.3</v>
      </c>
      <c r="I152" s="259">
        <v>0</v>
      </c>
      <c r="J152" s="259">
        <v>24.3</v>
      </c>
      <c r="K152" s="259">
        <v>0</v>
      </c>
      <c r="L152" s="259">
        <v>0</v>
      </c>
      <c r="M152" s="109">
        <f t="shared" si="66"/>
        <v>100</v>
      </c>
      <c r="N152" s="109">
        <f t="shared" si="67"/>
        <v>0</v>
      </c>
      <c r="O152" s="109" t="str">
        <f t="shared" si="50"/>
        <v>-</v>
      </c>
      <c r="P152" s="109">
        <f t="shared" si="51"/>
        <v>0</v>
      </c>
      <c r="Q152" s="109">
        <f t="shared" si="64"/>
        <v>100</v>
      </c>
      <c r="R152" s="109">
        <f t="shared" si="65"/>
        <v>0</v>
      </c>
      <c r="S152" s="109" t="str">
        <f t="shared" si="68"/>
        <v>-</v>
      </c>
      <c r="T152" s="109">
        <f t="shared" si="69"/>
        <v>0</v>
      </c>
      <c r="U152" s="99"/>
      <c r="V152" s="76"/>
      <c r="W152" s="113"/>
      <c r="X152" s="59"/>
      <c r="Y152" s="92"/>
      <c r="Z152" s="92"/>
      <c r="AA152" s="59"/>
      <c r="AB152" s="115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  <c r="CQ152" s="59"/>
      <c r="CR152" s="59"/>
      <c r="CS152" s="59"/>
      <c r="CT152" s="59"/>
      <c r="CU152" s="59"/>
      <c r="CV152" s="59"/>
      <c r="CW152" s="59"/>
      <c r="CX152" s="59"/>
      <c r="CY152" s="59"/>
      <c r="CZ152" s="59"/>
      <c r="DA152" s="59"/>
      <c r="DB152" s="59"/>
      <c r="DC152" s="59"/>
      <c r="DD152" s="59"/>
      <c r="DE152" s="59"/>
      <c r="DF152" s="59"/>
      <c r="DG152" s="59"/>
      <c r="DH152" s="59"/>
      <c r="DI152" s="59"/>
      <c r="DJ152" s="59"/>
      <c r="DK152" s="59"/>
      <c r="DL152" s="59"/>
      <c r="DM152" s="59"/>
      <c r="DN152" s="59"/>
    </row>
    <row r="153" spans="1:118" s="11" customFormat="1" ht="31.5" outlineLevel="3" x14ac:dyDescent="0.25">
      <c r="A153" s="269" t="s">
        <v>307</v>
      </c>
      <c r="B153" s="270" t="s">
        <v>379</v>
      </c>
      <c r="C153" s="109">
        <f t="shared" si="70"/>
        <v>47.1</v>
      </c>
      <c r="D153" s="263">
        <v>47.1</v>
      </c>
      <c r="E153" s="263">
        <v>0</v>
      </c>
      <c r="F153" s="263">
        <v>0</v>
      </c>
      <c r="G153" s="259">
        <v>0</v>
      </c>
      <c r="H153" s="109">
        <f t="shared" si="71"/>
        <v>47.1</v>
      </c>
      <c r="I153" s="259">
        <v>47.1</v>
      </c>
      <c r="J153" s="259">
        <v>0</v>
      </c>
      <c r="K153" s="259">
        <v>0</v>
      </c>
      <c r="L153" s="259">
        <v>0</v>
      </c>
      <c r="M153" s="109">
        <f t="shared" si="66"/>
        <v>100</v>
      </c>
      <c r="N153" s="109">
        <f t="shared" si="67"/>
        <v>0</v>
      </c>
      <c r="O153" s="109">
        <f t="shared" si="50"/>
        <v>100</v>
      </c>
      <c r="P153" s="109">
        <f t="shared" si="51"/>
        <v>0</v>
      </c>
      <c r="Q153" s="109" t="str">
        <f t="shared" si="64"/>
        <v>-</v>
      </c>
      <c r="R153" s="109">
        <f t="shared" si="65"/>
        <v>0</v>
      </c>
      <c r="S153" s="109" t="str">
        <f t="shared" si="68"/>
        <v>-</v>
      </c>
      <c r="T153" s="109">
        <f t="shared" si="69"/>
        <v>0</v>
      </c>
      <c r="U153" s="99"/>
      <c r="V153" s="76"/>
      <c r="W153" s="113"/>
      <c r="X153" s="59"/>
      <c r="Y153" s="92"/>
      <c r="Z153" s="92"/>
      <c r="AA153" s="59"/>
      <c r="AB153" s="115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  <c r="DA153" s="59"/>
      <c r="DB153" s="59"/>
      <c r="DC153" s="59"/>
      <c r="DD153" s="59"/>
      <c r="DE153" s="59"/>
      <c r="DF153" s="59"/>
      <c r="DG153" s="59"/>
      <c r="DH153" s="59"/>
      <c r="DI153" s="59"/>
      <c r="DJ153" s="59"/>
      <c r="DK153" s="59"/>
      <c r="DL153" s="59"/>
      <c r="DM153" s="59"/>
      <c r="DN153" s="59"/>
    </row>
    <row r="154" spans="1:118" s="266" customFormat="1" ht="31.5" outlineLevel="1" x14ac:dyDescent="0.25">
      <c r="A154" s="265"/>
      <c r="B154" s="88" t="s">
        <v>276</v>
      </c>
      <c r="C154" s="89">
        <f t="shared" si="70"/>
        <v>1047.2</v>
      </c>
      <c r="D154" s="89">
        <f>D155</f>
        <v>1047.2</v>
      </c>
      <c r="E154" s="89">
        <f>E155</f>
        <v>0</v>
      </c>
      <c r="F154" s="89">
        <f>F155</f>
        <v>0</v>
      </c>
      <c r="G154" s="89">
        <f>G155</f>
        <v>0</v>
      </c>
      <c r="H154" s="89">
        <f t="shared" si="71"/>
        <v>992</v>
      </c>
      <c r="I154" s="89">
        <f>I155</f>
        <v>992</v>
      </c>
      <c r="J154" s="89">
        <f>J155</f>
        <v>0</v>
      </c>
      <c r="K154" s="89">
        <f>K155</f>
        <v>0</v>
      </c>
      <c r="L154" s="89">
        <f>L155</f>
        <v>0</v>
      </c>
      <c r="M154" s="89">
        <f t="shared" si="66"/>
        <v>94.7</v>
      </c>
      <c r="N154" s="89">
        <f t="shared" si="67"/>
        <v>55.2</v>
      </c>
      <c r="O154" s="89">
        <f t="shared" si="50"/>
        <v>94.7</v>
      </c>
      <c r="P154" s="89">
        <f t="shared" si="51"/>
        <v>55.2</v>
      </c>
      <c r="Q154" s="89" t="str">
        <f t="shared" si="64"/>
        <v>-</v>
      </c>
      <c r="R154" s="89">
        <f t="shared" si="65"/>
        <v>0</v>
      </c>
      <c r="S154" s="89" t="str">
        <f t="shared" si="68"/>
        <v>-</v>
      </c>
      <c r="T154" s="89">
        <f t="shared" si="69"/>
        <v>0</v>
      </c>
      <c r="U154" s="96"/>
      <c r="V154" s="76"/>
      <c r="W154" s="113"/>
      <c r="X154" s="238"/>
      <c r="Y154" s="95"/>
      <c r="Z154" s="95"/>
      <c r="AA154" s="238"/>
      <c r="AB154" s="115"/>
      <c r="AC154" s="238"/>
      <c r="AD154" s="238"/>
      <c r="AE154" s="238"/>
      <c r="AF154" s="238"/>
      <c r="AG154" s="238"/>
      <c r="AH154" s="238"/>
      <c r="AI154" s="238"/>
      <c r="AJ154" s="238"/>
      <c r="AK154" s="238"/>
      <c r="AL154" s="238"/>
      <c r="AM154" s="238"/>
      <c r="AN154" s="238"/>
      <c r="AO154" s="238"/>
      <c r="AP154" s="238"/>
      <c r="AQ154" s="238"/>
      <c r="AR154" s="238"/>
      <c r="AS154" s="238"/>
      <c r="AT154" s="238"/>
      <c r="AU154" s="238"/>
      <c r="AV154" s="238"/>
      <c r="AW154" s="238"/>
      <c r="AX154" s="238"/>
      <c r="AY154" s="238"/>
      <c r="AZ154" s="238"/>
      <c r="BA154" s="238"/>
      <c r="BB154" s="238"/>
      <c r="BC154" s="238"/>
      <c r="BD154" s="238"/>
      <c r="BE154" s="238"/>
      <c r="BF154" s="238"/>
      <c r="BG154" s="238"/>
      <c r="BH154" s="238"/>
      <c r="BI154" s="238"/>
      <c r="BJ154" s="238"/>
      <c r="BK154" s="238"/>
      <c r="BL154" s="238"/>
      <c r="BM154" s="238"/>
      <c r="BN154" s="238"/>
      <c r="BO154" s="238"/>
      <c r="BP154" s="238"/>
      <c r="BQ154" s="238"/>
      <c r="BR154" s="238"/>
      <c r="BS154" s="238"/>
      <c r="BT154" s="238"/>
      <c r="BU154" s="238"/>
      <c r="BV154" s="238"/>
      <c r="BW154" s="238"/>
      <c r="BX154" s="238"/>
      <c r="BY154" s="238"/>
      <c r="BZ154" s="238"/>
      <c r="CA154" s="238"/>
      <c r="CB154" s="238"/>
      <c r="CC154" s="238"/>
      <c r="CD154" s="238"/>
      <c r="CE154" s="238"/>
      <c r="CF154" s="238"/>
      <c r="CG154" s="238"/>
      <c r="CH154" s="238"/>
      <c r="CI154" s="238"/>
      <c r="CJ154" s="238"/>
      <c r="CK154" s="238"/>
      <c r="CL154" s="238"/>
      <c r="CM154" s="238"/>
      <c r="CN154" s="238"/>
      <c r="CO154" s="238"/>
      <c r="CP154" s="238"/>
      <c r="CQ154" s="238"/>
      <c r="CR154" s="238"/>
      <c r="CS154" s="238"/>
      <c r="CT154" s="238"/>
      <c r="CU154" s="238"/>
      <c r="CV154" s="238"/>
      <c r="CW154" s="238"/>
      <c r="CX154" s="238"/>
      <c r="CY154" s="238"/>
      <c r="CZ154" s="238"/>
      <c r="DA154" s="238"/>
      <c r="DB154" s="238"/>
      <c r="DC154" s="238"/>
      <c r="DD154" s="238"/>
      <c r="DE154" s="238"/>
      <c r="DF154" s="238"/>
      <c r="DG154" s="238"/>
      <c r="DH154" s="238"/>
      <c r="DI154" s="238"/>
      <c r="DJ154" s="238"/>
      <c r="DK154" s="238"/>
      <c r="DL154" s="238"/>
      <c r="DM154" s="238"/>
      <c r="DN154" s="238"/>
    </row>
    <row r="155" spans="1:118" s="11" customFormat="1" ht="47.25" outlineLevel="2" x14ac:dyDescent="0.25">
      <c r="A155" s="110" t="s">
        <v>107</v>
      </c>
      <c r="B155" s="250" t="s">
        <v>477</v>
      </c>
      <c r="C155" s="109">
        <f t="shared" si="70"/>
        <v>1047.2</v>
      </c>
      <c r="D155" s="93">
        <v>1047.2</v>
      </c>
      <c r="E155" s="93">
        <v>0</v>
      </c>
      <c r="F155" s="93">
        <v>0</v>
      </c>
      <c r="G155" s="93">
        <v>0</v>
      </c>
      <c r="H155" s="109">
        <f t="shared" si="71"/>
        <v>992</v>
      </c>
      <c r="I155" s="93">
        <v>992</v>
      </c>
      <c r="J155" s="93">
        <v>0</v>
      </c>
      <c r="K155" s="93">
        <v>0</v>
      </c>
      <c r="L155" s="93">
        <v>0</v>
      </c>
      <c r="M155" s="109">
        <f t="shared" si="66"/>
        <v>94.7</v>
      </c>
      <c r="N155" s="109">
        <f t="shared" si="67"/>
        <v>55.2</v>
      </c>
      <c r="O155" s="109">
        <f t="shared" si="50"/>
        <v>94.7</v>
      </c>
      <c r="P155" s="109">
        <f t="shared" si="51"/>
        <v>55.2</v>
      </c>
      <c r="Q155" s="109" t="str">
        <f t="shared" si="64"/>
        <v>-</v>
      </c>
      <c r="R155" s="109">
        <f t="shared" si="65"/>
        <v>0</v>
      </c>
      <c r="S155" s="109" t="str">
        <f t="shared" si="68"/>
        <v>-</v>
      </c>
      <c r="T155" s="109">
        <f t="shared" si="69"/>
        <v>0</v>
      </c>
      <c r="U155" s="99"/>
      <c r="V155" s="76"/>
      <c r="W155" s="113"/>
      <c r="X155" s="59"/>
      <c r="Y155" s="92"/>
      <c r="Z155" s="92"/>
      <c r="AA155" s="59"/>
      <c r="AB155" s="115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</row>
    <row r="156" spans="1:118" s="266" customFormat="1" ht="63" outlineLevel="1" x14ac:dyDescent="0.25">
      <c r="A156" s="265"/>
      <c r="B156" s="88" t="s">
        <v>173</v>
      </c>
      <c r="C156" s="89">
        <f t="shared" si="70"/>
        <v>607</v>
      </c>
      <c r="D156" s="89">
        <f>D157</f>
        <v>7</v>
      </c>
      <c r="E156" s="89">
        <f>E157</f>
        <v>600</v>
      </c>
      <c r="F156" s="89">
        <f>F157</f>
        <v>0</v>
      </c>
      <c r="G156" s="89">
        <f>G157</f>
        <v>0</v>
      </c>
      <c r="H156" s="89">
        <f t="shared" si="71"/>
        <v>607</v>
      </c>
      <c r="I156" s="89">
        <f>I157</f>
        <v>7</v>
      </c>
      <c r="J156" s="89">
        <f>J157</f>
        <v>600</v>
      </c>
      <c r="K156" s="89">
        <f>K157</f>
        <v>0</v>
      </c>
      <c r="L156" s="89">
        <f>L157</f>
        <v>0</v>
      </c>
      <c r="M156" s="89">
        <f t="shared" si="66"/>
        <v>100</v>
      </c>
      <c r="N156" s="89">
        <f t="shared" si="67"/>
        <v>0</v>
      </c>
      <c r="O156" s="89">
        <f t="shared" si="50"/>
        <v>100</v>
      </c>
      <c r="P156" s="89">
        <f t="shared" si="51"/>
        <v>0</v>
      </c>
      <c r="Q156" s="89">
        <f t="shared" si="64"/>
        <v>100</v>
      </c>
      <c r="R156" s="89">
        <f t="shared" si="65"/>
        <v>0</v>
      </c>
      <c r="S156" s="89" t="str">
        <f t="shared" si="68"/>
        <v>-</v>
      </c>
      <c r="T156" s="89">
        <f t="shared" si="69"/>
        <v>0</v>
      </c>
      <c r="U156" s="96"/>
      <c r="V156" s="76"/>
      <c r="W156" s="113"/>
      <c r="X156" s="238"/>
      <c r="Y156" s="95"/>
      <c r="Z156" s="95"/>
      <c r="AA156" s="238"/>
      <c r="AB156" s="115"/>
      <c r="AC156" s="238"/>
      <c r="AD156" s="238"/>
      <c r="AE156" s="238"/>
      <c r="AF156" s="238"/>
      <c r="AG156" s="238"/>
      <c r="AH156" s="238"/>
      <c r="AI156" s="238"/>
      <c r="AJ156" s="238"/>
      <c r="AK156" s="238"/>
      <c r="AL156" s="238"/>
      <c r="AM156" s="238"/>
      <c r="AN156" s="238"/>
      <c r="AO156" s="238"/>
      <c r="AP156" s="238"/>
      <c r="AQ156" s="238"/>
      <c r="AR156" s="238"/>
      <c r="AS156" s="238"/>
      <c r="AT156" s="238"/>
      <c r="AU156" s="238"/>
      <c r="AV156" s="238"/>
      <c r="AW156" s="238"/>
      <c r="AX156" s="238"/>
      <c r="AY156" s="238"/>
      <c r="AZ156" s="238"/>
      <c r="BA156" s="238"/>
      <c r="BB156" s="238"/>
      <c r="BC156" s="238"/>
      <c r="BD156" s="238"/>
      <c r="BE156" s="238"/>
      <c r="BF156" s="238"/>
      <c r="BG156" s="238"/>
      <c r="BH156" s="238"/>
      <c r="BI156" s="238"/>
      <c r="BJ156" s="238"/>
      <c r="BK156" s="238"/>
      <c r="BL156" s="238"/>
      <c r="BM156" s="238"/>
      <c r="BN156" s="238"/>
      <c r="BO156" s="238"/>
      <c r="BP156" s="238"/>
      <c r="BQ156" s="238"/>
      <c r="BR156" s="238"/>
      <c r="BS156" s="238"/>
      <c r="BT156" s="238"/>
      <c r="BU156" s="238"/>
      <c r="BV156" s="238"/>
      <c r="BW156" s="238"/>
      <c r="BX156" s="238"/>
      <c r="BY156" s="238"/>
      <c r="BZ156" s="238"/>
      <c r="CA156" s="238"/>
      <c r="CB156" s="238"/>
      <c r="CC156" s="238"/>
      <c r="CD156" s="238"/>
      <c r="CE156" s="238"/>
      <c r="CF156" s="238"/>
      <c r="CG156" s="238"/>
      <c r="CH156" s="238"/>
      <c r="CI156" s="238"/>
      <c r="CJ156" s="238"/>
      <c r="CK156" s="238"/>
      <c r="CL156" s="238"/>
      <c r="CM156" s="238"/>
      <c r="CN156" s="238"/>
      <c r="CO156" s="238"/>
      <c r="CP156" s="238"/>
      <c r="CQ156" s="238"/>
      <c r="CR156" s="238"/>
      <c r="CS156" s="238"/>
      <c r="CT156" s="238"/>
      <c r="CU156" s="238"/>
      <c r="CV156" s="238"/>
      <c r="CW156" s="238"/>
      <c r="CX156" s="238"/>
      <c r="CY156" s="238"/>
      <c r="CZ156" s="238"/>
      <c r="DA156" s="238"/>
      <c r="DB156" s="238"/>
      <c r="DC156" s="238"/>
      <c r="DD156" s="238"/>
      <c r="DE156" s="238"/>
      <c r="DF156" s="238"/>
      <c r="DG156" s="238"/>
      <c r="DH156" s="238"/>
      <c r="DI156" s="238"/>
      <c r="DJ156" s="238"/>
      <c r="DK156" s="238"/>
      <c r="DL156" s="238"/>
      <c r="DM156" s="238"/>
      <c r="DN156" s="238"/>
    </row>
    <row r="157" spans="1:118" s="11" customFormat="1" ht="153" customHeight="1" outlineLevel="2" x14ac:dyDescent="0.25">
      <c r="A157" s="110" t="s">
        <v>110</v>
      </c>
      <c r="B157" s="118" t="s">
        <v>478</v>
      </c>
      <c r="C157" s="109">
        <f t="shared" si="70"/>
        <v>607</v>
      </c>
      <c r="D157" s="259">
        <v>7</v>
      </c>
      <c r="E157" s="93">
        <v>600</v>
      </c>
      <c r="F157" s="93">
        <v>0</v>
      </c>
      <c r="G157" s="93">
        <v>0</v>
      </c>
      <c r="H157" s="109">
        <f t="shared" si="71"/>
        <v>607</v>
      </c>
      <c r="I157" s="259">
        <v>7</v>
      </c>
      <c r="J157" s="93">
        <v>600</v>
      </c>
      <c r="K157" s="93">
        <v>0</v>
      </c>
      <c r="L157" s="93">
        <v>0</v>
      </c>
      <c r="M157" s="109">
        <f t="shared" si="66"/>
        <v>100</v>
      </c>
      <c r="N157" s="109">
        <f t="shared" si="67"/>
        <v>0</v>
      </c>
      <c r="O157" s="109">
        <f t="shared" si="50"/>
        <v>100</v>
      </c>
      <c r="P157" s="109">
        <f t="shared" si="51"/>
        <v>0</v>
      </c>
      <c r="Q157" s="109">
        <f t="shared" si="64"/>
        <v>100</v>
      </c>
      <c r="R157" s="109">
        <f t="shared" si="65"/>
        <v>0</v>
      </c>
      <c r="S157" s="109" t="str">
        <f t="shared" si="68"/>
        <v>-</v>
      </c>
      <c r="T157" s="109">
        <f t="shared" si="69"/>
        <v>0</v>
      </c>
      <c r="U157" s="99"/>
      <c r="V157" s="76"/>
      <c r="W157" s="113"/>
      <c r="X157" s="59"/>
      <c r="Y157" s="92"/>
      <c r="Z157" s="92"/>
      <c r="AA157" s="59"/>
      <c r="AB157" s="115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/>
      <c r="CR157" s="59"/>
      <c r="CS157" s="59"/>
      <c r="CT157" s="59"/>
      <c r="CU157" s="59"/>
      <c r="CV157" s="59"/>
      <c r="CW157" s="59"/>
      <c r="CX157" s="59"/>
      <c r="CY157" s="59"/>
      <c r="CZ157" s="59"/>
      <c r="DA157" s="59"/>
      <c r="DB157" s="59"/>
      <c r="DC157" s="59"/>
      <c r="DD157" s="59"/>
      <c r="DE157" s="59"/>
      <c r="DF157" s="59"/>
      <c r="DG157" s="59"/>
      <c r="DH157" s="59"/>
      <c r="DI157" s="59"/>
      <c r="DJ157" s="59"/>
      <c r="DK157" s="59"/>
      <c r="DL157" s="59"/>
      <c r="DM157" s="59"/>
      <c r="DN157" s="59"/>
    </row>
    <row r="158" spans="1:118" s="188" customFormat="1" ht="50.25" customHeight="1" x14ac:dyDescent="0.25">
      <c r="A158" s="185">
        <v>7</v>
      </c>
      <c r="B158" s="108" t="s">
        <v>438</v>
      </c>
      <c r="C158" s="87">
        <f>SUM(D158:F158)</f>
        <v>70680.100000000006</v>
      </c>
      <c r="D158" s="87">
        <f t="shared" ref="D158:L158" si="72">D159+D160+D161+D162+D163+D166</f>
        <v>41531.4</v>
      </c>
      <c r="E158" s="87">
        <f t="shared" si="72"/>
        <v>29148.7</v>
      </c>
      <c r="F158" s="87">
        <f t="shared" si="72"/>
        <v>0</v>
      </c>
      <c r="G158" s="87">
        <f t="shared" si="72"/>
        <v>0</v>
      </c>
      <c r="H158" s="87">
        <f t="shared" si="72"/>
        <v>70431.899999999994</v>
      </c>
      <c r="I158" s="87">
        <f t="shared" si="72"/>
        <v>41521.4</v>
      </c>
      <c r="J158" s="87">
        <f t="shared" si="72"/>
        <v>28910.5</v>
      </c>
      <c r="K158" s="87">
        <f t="shared" si="72"/>
        <v>0</v>
      </c>
      <c r="L158" s="87">
        <f t="shared" si="72"/>
        <v>0</v>
      </c>
      <c r="M158" s="87">
        <f t="shared" si="66"/>
        <v>99.6</v>
      </c>
      <c r="N158" s="87">
        <f t="shared" si="67"/>
        <v>248.2</v>
      </c>
      <c r="O158" s="87">
        <f t="shared" si="50"/>
        <v>100</v>
      </c>
      <c r="P158" s="87">
        <f t="shared" si="51"/>
        <v>10</v>
      </c>
      <c r="Q158" s="87">
        <f t="shared" si="64"/>
        <v>99.2</v>
      </c>
      <c r="R158" s="87">
        <f t="shared" si="65"/>
        <v>238.2</v>
      </c>
      <c r="S158" s="87" t="str">
        <f t="shared" si="68"/>
        <v>-</v>
      </c>
      <c r="T158" s="87">
        <f t="shared" si="69"/>
        <v>0</v>
      </c>
      <c r="U158" s="148"/>
      <c r="V158" s="76"/>
      <c r="W158" s="113"/>
      <c r="X158" s="187"/>
      <c r="Y158" s="114"/>
      <c r="Z158" s="114"/>
      <c r="AA158" s="187"/>
      <c r="AB158" s="115"/>
      <c r="AC158" s="187"/>
      <c r="AD158" s="187"/>
      <c r="AE158" s="187"/>
      <c r="AF158" s="187"/>
      <c r="AG158" s="187"/>
      <c r="AH158" s="187"/>
      <c r="AI158" s="187"/>
      <c r="AJ158" s="187"/>
      <c r="AK158" s="187"/>
      <c r="AL158" s="187"/>
      <c r="AM158" s="187"/>
      <c r="AN158" s="187"/>
      <c r="AO158" s="187"/>
      <c r="AP158" s="187"/>
      <c r="AQ158" s="187"/>
      <c r="AR158" s="187"/>
      <c r="AS158" s="187"/>
      <c r="AT158" s="187"/>
      <c r="AU158" s="187"/>
      <c r="AV158" s="187"/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187"/>
      <c r="BG158" s="187"/>
      <c r="BH158" s="187"/>
      <c r="BI158" s="187"/>
      <c r="BJ158" s="187"/>
      <c r="BK158" s="187"/>
      <c r="BL158" s="187"/>
      <c r="BM158" s="187"/>
      <c r="BN158" s="187"/>
      <c r="BO158" s="187"/>
      <c r="BP158" s="187"/>
      <c r="BQ158" s="187"/>
      <c r="BR158" s="187"/>
      <c r="BS158" s="187"/>
      <c r="BT158" s="187"/>
      <c r="BU158" s="187"/>
      <c r="BV158" s="187"/>
      <c r="BW158" s="187"/>
      <c r="BX158" s="187"/>
      <c r="BY158" s="187"/>
      <c r="BZ158" s="187"/>
      <c r="CA158" s="187"/>
      <c r="CB158" s="187"/>
      <c r="CC158" s="187"/>
      <c r="CD158" s="187"/>
      <c r="CE158" s="187"/>
      <c r="CF158" s="187"/>
      <c r="CG158" s="187"/>
      <c r="CH158" s="187"/>
      <c r="CI158" s="187"/>
      <c r="CJ158" s="187"/>
      <c r="CK158" s="187"/>
      <c r="CL158" s="187"/>
      <c r="CM158" s="187"/>
      <c r="CN158" s="187"/>
      <c r="CO158" s="187"/>
      <c r="CP158" s="187"/>
      <c r="CQ158" s="187"/>
      <c r="CR158" s="187"/>
      <c r="CS158" s="187"/>
      <c r="CT158" s="187"/>
      <c r="CU158" s="187"/>
      <c r="CV158" s="187"/>
      <c r="CW158" s="187"/>
      <c r="CX158" s="187"/>
      <c r="CY158" s="187"/>
      <c r="CZ158" s="187"/>
      <c r="DA158" s="187"/>
      <c r="DB158" s="187"/>
      <c r="DC158" s="187"/>
      <c r="DD158" s="187"/>
      <c r="DE158" s="187"/>
      <c r="DF158" s="187"/>
      <c r="DG158" s="187"/>
      <c r="DH158" s="187"/>
      <c r="DI158" s="187"/>
      <c r="DJ158" s="187"/>
      <c r="DK158" s="187"/>
      <c r="DL158" s="187"/>
      <c r="DM158" s="187"/>
      <c r="DN158" s="187"/>
    </row>
    <row r="159" spans="1:118" s="238" customFormat="1" ht="31.5" outlineLevel="1" x14ac:dyDescent="0.25">
      <c r="A159" s="236">
        <v>1</v>
      </c>
      <c r="B159" s="237" t="s">
        <v>440</v>
      </c>
      <c r="C159" s="204">
        <f>SUM(D159:F159)</f>
        <v>21781.4</v>
      </c>
      <c r="D159" s="204">
        <v>0</v>
      </c>
      <c r="E159" s="204">
        <v>21781.4</v>
      </c>
      <c r="F159" s="104">
        <v>0</v>
      </c>
      <c r="G159" s="104">
        <v>0</v>
      </c>
      <c r="H159" s="204">
        <f>SUM(I159:K159)</f>
        <v>21781.4</v>
      </c>
      <c r="I159" s="204">
        <v>0</v>
      </c>
      <c r="J159" s="204">
        <v>21781.4</v>
      </c>
      <c r="K159" s="204">
        <v>0</v>
      </c>
      <c r="L159" s="204">
        <v>0</v>
      </c>
      <c r="M159" s="104">
        <f t="shared" si="66"/>
        <v>100</v>
      </c>
      <c r="N159" s="104">
        <f t="shared" si="67"/>
        <v>0</v>
      </c>
      <c r="O159" s="104" t="str">
        <f t="shared" si="50"/>
        <v>-</v>
      </c>
      <c r="P159" s="104">
        <f t="shared" si="51"/>
        <v>0</v>
      </c>
      <c r="Q159" s="104">
        <f t="shared" si="64"/>
        <v>100</v>
      </c>
      <c r="R159" s="104">
        <f t="shared" si="65"/>
        <v>0</v>
      </c>
      <c r="S159" s="104" t="str">
        <f t="shared" si="68"/>
        <v>-</v>
      </c>
      <c r="T159" s="104">
        <f t="shared" si="69"/>
        <v>0</v>
      </c>
      <c r="U159" s="99"/>
      <c r="V159" s="76"/>
      <c r="W159" s="113"/>
      <c r="Y159" s="114"/>
      <c r="Z159" s="114"/>
      <c r="AB159" s="115"/>
    </row>
    <row r="160" spans="1:118" s="238" customFormat="1" ht="31.5" outlineLevel="1" x14ac:dyDescent="0.25">
      <c r="A160" s="239">
        <v>2</v>
      </c>
      <c r="B160" s="240" t="s">
        <v>441</v>
      </c>
      <c r="C160" s="204">
        <f t="shared" ref="C160:C170" si="73">SUM(D160:F160)</f>
        <v>0</v>
      </c>
      <c r="D160" s="204">
        <v>0</v>
      </c>
      <c r="E160" s="204">
        <v>0</v>
      </c>
      <c r="F160" s="104">
        <v>0</v>
      </c>
      <c r="G160" s="104">
        <v>0</v>
      </c>
      <c r="H160" s="204">
        <f t="shared" ref="H160:H170" si="74">SUM(I160:K160)</f>
        <v>0</v>
      </c>
      <c r="I160" s="204">
        <v>0</v>
      </c>
      <c r="J160" s="204">
        <v>0</v>
      </c>
      <c r="K160" s="204">
        <v>0</v>
      </c>
      <c r="L160" s="204">
        <v>0</v>
      </c>
      <c r="M160" s="104" t="str">
        <f t="shared" si="66"/>
        <v>-</v>
      </c>
      <c r="N160" s="104">
        <f t="shared" si="67"/>
        <v>0</v>
      </c>
      <c r="O160" s="104" t="str">
        <f t="shared" si="50"/>
        <v>-</v>
      </c>
      <c r="P160" s="104">
        <f t="shared" si="51"/>
        <v>0</v>
      </c>
      <c r="Q160" s="104" t="str">
        <f t="shared" si="64"/>
        <v>-</v>
      </c>
      <c r="R160" s="104">
        <f t="shared" si="65"/>
        <v>0</v>
      </c>
      <c r="S160" s="104" t="str">
        <f t="shared" si="68"/>
        <v>-</v>
      </c>
      <c r="T160" s="104">
        <f t="shared" si="69"/>
        <v>0</v>
      </c>
      <c r="U160" s="99"/>
      <c r="V160" s="76"/>
      <c r="W160" s="113"/>
      <c r="Y160" s="114"/>
      <c r="Z160" s="114"/>
      <c r="AB160" s="115"/>
    </row>
    <row r="161" spans="1:118" s="238" customFormat="1" ht="47.25" outlineLevel="1" x14ac:dyDescent="0.25">
      <c r="A161" s="239">
        <v>3</v>
      </c>
      <c r="B161" s="240" t="s">
        <v>442</v>
      </c>
      <c r="C161" s="204">
        <f t="shared" si="73"/>
        <v>238.2</v>
      </c>
      <c r="D161" s="204">
        <v>0</v>
      </c>
      <c r="E161" s="204">
        <v>238.2</v>
      </c>
      <c r="F161" s="104">
        <v>0</v>
      </c>
      <c r="G161" s="104">
        <v>0</v>
      </c>
      <c r="H161" s="204">
        <f t="shared" si="74"/>
        <v>0</v>
      </c>
      <c r="I161" s="204">
        <v>0</v>
      </c>
      <c r="J161" s="204">
        <v>0</v>
      </c>
      <c r="K161" s="204">
        <v>0</v>
      </c>
      <c r="L161" s="204">
        <v>0</v>
      </c>
      <c r="M161" s="104">
        <f t="shared" si="66"/>
        <v>0</v>
      </c>
      <c r="N161" s="104">
        <f t="shared" si="67"/>
        <v>238.2</v>
      </c>
      <c r="O161" s="104" t="str">
        <f t="shared" si="50"/>
        <v>-</v>
      </c>
      <c r="P161" s="104">
        <f t="shared" si="51"/>
        <v>0</v>
      </c>
      <c r="Q161" s="104">
        <f t="shared" si="64"/>
        <v>0</v>
      </c>
      <c r="R161" s="104">
        <f t="shared" si="65"/>
        <v>238.2</v>
      </c>
      <c r="S161" s="104" t="str">
        <f t="shared" si="68"/>
        <v>-</v>
      </c>
      <c r="T161" s="104">
        <f t="shared" si="69"/>
        <v>0</v>
      </c>
      <c r="U161" s="99"/>
      <c r="V161" s="76"/>
      <c r="W161" s="113"/>
      <c r="Y161" s="114"/>
      <c r="Z161" s="114"/>
      <c r="AB161" s="115"/>
    </row>
    <row r="162" spans="1:118" s="238" customFormat="1" ht="31.5" outlineLevel="1" x14ac:dyDescent="0.25">
      <c r="A162" s="239">
        <v>4</v>
      </c>
      <c r="B162" s="240" t="s">
        <v>443</v>
      </c>
      <c r="C162" s="204">
        <f t="shared" si="73"/>
        <v>0</v>
      </c>
      <c r="D162" s="204">
        <v>0</v>
      </c>
      <c r="E162" s="204">
        <v>0</v>
      </c>
      <c r="F162" s="104">
        <v>0</v>
      </c>
      <c r="G162" s="104">
        <v>0</v>
      </c>
      <c r="H162" s="204">
        <f t="shared" si="74"/>
        <v>0</v>
      </c>
      <c r="I162" s="204">
        <v>0</v>
      </c>
      <c r="J162" s="204">
        <v>0</v>
      </c>
      <c r="K162" s="204">
        <v>0</v>
      </c>
      <c r="L162" s="204">
        <v>0</v>
      </c>
      <c r="M162" s="104" t="str">
        <f t="shared" si="66"/>
        <v>-</v>
      </c>
      <c r="N162" s="104">
        <f t="shared" si="67"/>
        <v>0</v>
      </c>
      <c r="O162" s="104" t="str">
        <f t="shared" si="50"/>
        <v>-</v>
      </c>
      <c r="P162" s="104">
        <f t="shared" si="51"/>
        <v>0</v>
      </c>
      <c r="Q162" s="104" t="str">
        <f t="shared" si="64"/>
        <v>-</v>
      </c>
      <c r="R162" s="104">
        <f t="shared" si="65"/>
        <v>0</v>
      </c>
      <c r="S162" s="104" t="str">
        <f t="shared" si="68"/>
        <v>-</v>
      </c>
      <c r="T162" s="104">
        <f t="shared" si="69"/>
        <v>0</v>
      </c>
      <c r="U162" s="99"/>
      <c r="V162" s="76"/>
      <c r="W162" s="113"/>
      <c r="Y162" s="114"/>
      <c r="Z162" s="114"/>
      <c r="AB162" s="115"/>
    </row>
    <row r="163" spans="1:118" s="238" customFormat="1" ht="71.25" customHeight="1" outlineLevel="1" x14ac:dyDescent="0.25">
      <c r="A163" s="236">
        <v>5</v>
      </c>
      <c r="B163" s="241" t="s">
        <v>444</v>
      </c>
      <c r="C163" s="204">
        <f t="shared" si="73"/>
        <v>16312.9</v>
      </c>
      <c r="D163" s="204">
        <f>D164+D165</f>
        <v>9183.7999999999993</v>
      </c>
      <c r="E163" s="204">
        <f>E164+E165</f>
        <v>7129.1</v>
      </c>
      <c r="F163" s="104">
        <f>F164</f>
        <v>0</v>
      </c>
      <c r="G163" s="104">
        <f>G164</f>
        <v>0</v>
      </c>
      <c r="H163" s="204">
        <f t="shared" si="74"/>
        <v>16312.9</v>
      </c>
      <c r="I163" s="204">
        <f>I164+I165</f>
        <v>9183.7999999999993</v>
      </c>
      <c r="J163" s="204">
        <f>J164+J165</f>
        <v>7129.1</v>
      </c>
      <c r="K163" s="204">
        <f>K164</f>
        <v>0</v>
      </c>
      <c r="L163" s="204">
        <f>L164</f>
        <v>0</v>
      </c>
      <c r="M163" s="104">
        <f t="shared" si="66"/>
        <v>100</v>
      </c>
      <c r="N163" s="104">
        <f t="shared" si="67"/>
        <v>0</v>
      </c>
      <c r="O163" s="104">
        <f t="shared" si="50"/>
        <v>100</v>
      </c>
      <c r="P163" s="104">
        <f t="shared" si="51"/>
        <v>0</v>
      </c>
      <c r="Q163" s="104">
        <f t="shared" si="64"/>
        <v>100</v>
      </c>
      <c r="R163" s="104">
        <f t="shared" si="65"/>
        <v>0</v>
      </c>
      <c r="S163" s="104" t="str">
        <f t="shared" si="68"/>
        <v>-</v>
      </c>
      <c r="T163" s="104">
        <f t="shared" si="69"/>
        <v>0</v>
      </c>
      <c r="U163" s="99"/>
      <c r="V163" s="76"/>
      <c r="W163" s="113"/>
      <c r="Y163" s="114"/>
      <c r="Z163" s="114"/>
      <c r="AB163" s="115"/>
    </row>
    <row r="164" spans="1:118" s="238" customFormat="1" ht="51.75" customHeight="1" outlineLevel="2" x14ac:dyDescent="0.25">
      <c r="A164" s="236" t="s">
        <v>121</v>
      </c>
      <c r="B164" s="241" t="s">
        <v>317</v>
      </c>
      <c r="C164" s="204">
        <f t="shared" si="73"/>
        <v>3205.3</v>
      </c>
      <c r="D164" s="204">
        <v>2470.3000000000002</v>
      </c>
      <c r="E164" s="204">
        <v>735</v>
      </c>
      <c r="F164" s="104">
        <v>0</v>
      </c>
      <c r="G164" s="104">
        <v>0</v>
      </c>
      <c r="H164" s="204">
        <f t="shared" si="74"/>
        <v>3205.3</v>
      </c>
      <c r="I164" s="204">
        <v>2470.3000000000002</v>
      </c>
      <c r="J164" s="204">
        <v>735</v>
      </c>
      <c r="K164" s="204">
        <v>0</v>
      </c>
      <c r="L164" s="204">
        <v>0</v>
      </c>
      <c r="M164" s="104">
        <v>0</v>
      </c>
      <c r="N164" s="104">
        <v>0</v>
      </c>
      <c r="O164" s="104">
        <f t="shared" si="50"/>
        <v>100</v>
      </c>
      <c r="P164" s="104">
        <f t="shared" si="51"/>
        <v>0</v>
      </c>
      <c r="Q164" s="104">
        <f t="shared" si="64"/>
        <v>100</v>
      </c>
      <c r="R164" s="104">
        <f t="shared" si="65"/>
        <v>0</v>
      </c>
      <c r="S164" s="104" t="str">
        <f t="shared" si="68"/>
        <v>-</v>
      </c>
      <c r="T164" s="104">
        <f t="shared" si="69"/>
        <v>0</v>
      </c>
      <c r="U164" s="99"/>
      <c r="V164" s="76"/>
      <c r="W164" s="113"/>
      <c r="Y164" s="114"/>
      <c r="Z164" s="114"/>
      <c r="AB164" s="115"/>
    </row>
    <row r="165" spans="1:118" s="238" customFormat="1" ht="36.75" customHeight="1" outlineLevel="2" x14ac:dyDescent="0.25">
      <c r="A165" s="236" t="s">
        <v>447</v>
      </c>
      <c r="B165" s="241" t="s">
        <v>446</v>
      </c>
      <c r="C165" s="204">
        <f t="shared" si="73"/>
        <v>13107.6</v>
      </c>
      <c r="D165" s="204">
        <v>6713.5</v>
      </c>
      <c r="E165" s="204">
        <v>6394.1</v>
      </c>
      <c r="F165" s="104"/>
      <c r="G165" s="104"/>
      <c r="H165" s="204">
        <f t="shared" si="74"/>
        <v>13107.6</v>
      </c>
      <c r="I165" s="204">
        <v>6713.5</v>
      </c>
      <c r="J165" s="204">
        <v>6394.1</v>
      </c>
      <c r="K165" s="204"/>
      <c r="L165" s="204"/>
      <c r="M165" s="104"/>
      <c r="N165" s="104"/>
      <c r="O165" s="104">
        <f t="shared" si="50"/>
        <v>100</v>
      </c>
      <c r="P165" s="104">
        <f t="shared" si="51"/>
        <v>0</v>
      </c>
      <c r="Q165" s="104">
        <f t="shared" si="64"/>
        <v>100</v>
      </c>
      <c r="R165" s="104">
        <f t="shared" si="65"/>
        <v>0</v>
      </c>
      <c r="S165" s="104"/>
      <c r="T165" s="104"/>
      <c r="U165" s="99"/>
      <c r="V165" s="76"/>
      <c r="W165" s="113"/>
      <c r="Y165" s="114"/>
      <c r="Z165" s="114"/>
      <c r="AB165" s="115"/>
    </row>
    <row r="166" spans="1:118" s="238" customFormat="1" ht="47.25" outlineLevel="1" x14ac:dyDescent="0.25">
      <c r="A166" s="239">
        <v>6</v>
      </c>
      <c r="B166" s="240" t="s">
        <v>445</v>
      </c>
      <c r="C166" s="204">
        <f t="shared" si="73"/>
        <v>32347.599999999999</v>
      </c>
      <c r="D166" s="242">
        <f>D167+D168+D169+D170</f>
        <v>32347.599999999999</v>
      </c>
      <c r="E166" s="242">
        <f>E167+E168+E169</f>
        <v>0</v>
      </c>
      <c r="F166" s="243">
        <f>F167+F168+F169</f>
        <v>0</v>
      </c>
      <c r="G166" s="243">
        <f>G167+G168+G169</f>
        <v>0</v>
      </c>
      <c r="H166" s="242">
        <f>I166+J166+K166</f>
        <v>32337.599999999999</v>
      </c>
      <c r="I166" s="242">
        <f>I167+I168+I169+I170</f>
        <v>32337.599999999999</v>
      </c>
      <c r="J166" s="242">
        <f>J167+J168+J169+J170</f>
        <v>0</v>
      </c>
      <c r="K166" s="242">
        <f>K167+K168+K169+K170</f>
        <v>0</v>
      </c>
      <c r="L166" s="242">
        <f>L167+L168+L169</f>
        <v>0</v>
      </c>
      <c r="M166" s="104">
        <f t="shared" ref="M166:M194" si="75">IFERROR(H166/C166*100,"-")</f>
        <v>100</v>
      </c>
      <c r="N166" s="104">
        <f t="shared" ref="N166:N184" si="76">C166-H166</f>
        <v>10</v>
      </c>
      <c r="O166" s="104">
        <f t="shared" si="50"/>
        <v>100</v>
      </c>
      <c r="P166" s="104">
        <f t="shared" si="51"/>
        <v>10</v>
      </c>
      <c r="Q166" s="104" t="str">
        <f t="shared" si="64"/>
        <v>-</v>
      </c>
      <c r="R166" s="104">
        <f t="shared" si="65"/>
        <v>0</v>
      </c>
      <c r="S166" s="104" t="str">
        <f t="shared" si="68"/>
        <v>-</v>
      </c>
      <c r="T166" s="104">
        <f t="shared" si="69"/>
        <v>0</v>
      </c>
      <c r="U166" s="99"/>
      <c r="V166" s="76"/>
      <c r="W166" s="113"/>
      <c r="Y166" s="114"/>
      <c r="Z166" s="114"/>
      <c r="AB166" s="115"/>
    </row>
    <row r="167" spans="1:118" s="238" customFormat="1" ht="47.25" outlineLevel="2" x14ac:dyDescent="0.25">
      <c r="A167" s="239" t="s">
        <v>122</v>
      </c>
      <c r="B167" s="244" t="s">
        <v>192</v>
      </c>
      <c r="C167" s="204">
        <f t="shared" si="73"/>
        <v>500</v>
      </c>
      <c r="D167" s="204">
        <v>500</v>
      </c>
      <c r="E167" s="204">
        <v>0</v>
      </c>
      <c r="F167" s="204">
        <v>0</v>
      </c>
      <c r="G167" s="204">
        <v>0</v>
      </c>
      <c r="H167" s="204">
        <f t="shared" si="74"/>
        <v>500</v>
      </c>
      <c r="I167" s="204">
        <v>500</v>
      </c>
      <c r="J167" s="204">
        <v>0</v>
      </c>
      <c r="K167" s="204">
        <v>0</v>
      </c>
      <c r="L167" s="204">
        <v>0</v>
      </c>
      <c r="M167" s="104">
        <f t="shared" si="75"/>
        <v>100</v>
      </c>
      <c r="N167" s="104">
        <f t="shared" si="76"/>
        <v>0</v>
      </c>
      <c r="O167" s="104">
        <f t="shared" si="50"/>
        <v>100</v>
      </c>
      <c r="P167" s="104">
        <f t="shared" si="51"/>
        <v>0</v>
      </c>
      <c r="Q167" s="104" t="str">
        <f t="shared" si="64"/>
        <v>-</v>
      </c>
      <c r="R167" s="104">
        <f t="shared" si="65"/>
        <v>0</v>
      </c>
      <c r="S167" s="104" t="str">
        <f t="shared" si="68"/>
        <v>-</v>
      </c>
      <c r="T167" s="104">
        <f t="shared" si="69"/>
        <v>0</v>
      </c>
      <c r="U167" s="99"/>
      <c r="V167" s="76"/>
      <c r="W167" s="113"/>
      <c r="Y167" s="114"/>
      <c r="Z167" s="114"/>
      <c r="AB167" s="115"/>
    </row>
    <row r="168" spans="1:118" s="59" customFormat="1" ht="71.25" customHeight="1" outlineLevel="2" x14ac:dyDescent="0.25">
      <c r="A168" s="239" t="s">
        <v>193</v>
      </c>
      <c r="B168" s="195" t="s">
        <v>380</v>
      </c>
      <c r="C168" s="204">
        <f t="shared" si="73"/>
        <v>22500</v>
      </c>
      <c r="D168" s="204">
        <f>14500+8000</f>
        <v>22500</v>
      </c>
      <c r="E168" s="204">
        <v>0</v>
      </c>
      <c r="F168" s="204">
        <v>0</v>
      </c>
      <c r="G168" s="204">
        <v>0</v>
      </c>
      <c r="H168" s="204">
        <f t="shared" si="74"/>
        <v>22500</v>
      </c>
      <c r="I168" s="204">
        <v>22500</v>
      </c>
      <c r="J168" s="204">
        <v>0</v>
      </c>
      <c r="K168" s="204">
        <v>0</v>
      </c>
      <c r="L168" s="204">
        <v>0</v>
      </c>
      <c r="M168" s="104">
        <f t="shared" si="75"/>
        <v>100</v>
      </c>
      <c r="N168" s="104">
        <f t="shared" si="76"/>
        <v>0</v>
      </c>
      <c r="O168" s="104">
        <f t="shared" si="50"/>
        <v>100</v>
      </c>
      <c r="P168" s="104">
        <f t="shared" si="51"/>
        <v>0</v>
      </c>
      <c r="Q168" s="104" t="str">
        <f t="shared" si="64"/>
        <v>-</v>
      </c>
      <c r="R168" s="104">
        <f t="shared" si="65"/>
        <v>0</v>
      </c>
      <c r="S168" s="104" t="str">
        <f t="shared" si="68"/>
        <v>-</v>
      </c>
      <c r="T168" s="104">
        <f t="shared" si="69"/>
        <v>0</v>
      </c>
      <c r="U168" s="99"/>
      <c r="V168" s="76"/>
      <c r="W168" s="113"/>
      <c r="Y168" s="114"/>
      <c r="Z168" s="114"/>
      <c r="AB168" s="115"/>
    </row>
    <row r="169" spans="1:118" s="11" customFormat="1" ht="31.5" outlineLevel="2" x14ac:dyDescent="0.25">
      <c r="A169" s="245" t="s">
        <v>194</v>
      </c>
      <c r="B169" s="195" t="s">
        <v>381</v>
      </c>
      <c r="C169" s="204">
        <f t="shared" si="73"/>
        <v>9337.6</v>
      </c>
      <c r="D169" s="193">
        <v>9337.6</v>
      </c>
      <c r="E169" s="193">
        <v>0</v>
      </c>
      <c r="F169" s="193">
        <v>0</v>
      </c>
      <c r="G169" s="193">
        <v>0</v>
      </c>
      <c r="H169" s="204">
        <f t="shared" si="74"/>
        <v>9337.6</v>
      </c>
      <c r="I169" s="193">
        <v>9337.6</v>
      </c>
      <c r="J169" s="193">
        <v>0</v>
      </c>
      <c r="K169" s="193">
        <v>0</v>
      </c>
      <c r="L169" s="193">
        <v>0</v>
      </c>
      <c r="M169" s="93">
        <f t="shared" si="75"/>
        <v>100</v>
      </c>
      <c r="N169" s="93">
        <f t="shared" si="76"/>
        <v>0</v>
      </c>
      <c r="O169" s="93">
        <f t="shared" si="50"/>
        <v>100</v>
      </c>
      <c r="P169" s="93">
        <f t="shared" si="51"/>
        <v>0</v>
      </c>
      <c r="Q169" s="93" t="str">
        <f t="shared" si="64"/>
        <v>-</v>
      </c>
      <c r="R169" s="93">
        <f t="shared" si="65"/>
        <v>0</v>
      </c>
      <c r="S169" s="93" t="str">
        <f t="shared" si="68"/>
        <v>-</v>
      </c>
      <c r="T169" s="93">
        <f t="shared" si="69"/>
        <v>0</v>
      </c>
      <c r="U169" s="99"/>
      <c r="V169" s="76"/>
      <c r="W169" s="113"/>
      <c r="X169" s="59"/>
      <c r="Y169" s="114"/>
      <c r="Z169" s="114"/>
      <c r="AA169" s="59"/>
      <c r="AB169" s="115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  <c r="DM169" s="59"/>
      <c r="DN169" s="59"/>
    </row>
    <row r="170" spans="1:118" s="11" customFormat="1" ht="88.5" customHeight="1" outlineLevel="2" x14ac:dyDescent="0.25">
      <c r="A170" s="245" t="s">
        <v>449</v>
      </c>
      <c r="B170" s="195" t="s">
        <v>448</v>
      </c>
      <c r="C170" s="204">
        <f t="shared" si="73"/>
        <v>10</v>
      </c>
      <c r="D170" s="193">
        <v>10</v>
      </c>
      <c r="E170" s="193">
        <v>0</v>
      </c>
      <c r="F170" s="193">
        <v>0</v>
      </c>
      <c r="G170" s="193">
        <v>0</v>
      </c>
      <c r="H170" s="204">
        <f t="shared" si="74"/>
        <v>0</v>
      </c>
      <c r="I170" s="193">
        <v>0</v>
      </c>
      <c r="J170" s="193">
        <v>0</v>
      </c>
      <c r="K170" s="193">
        <v>0</v>
      </c>
      <c r="L170" s="193">
        <v>0</v>
      </c>
      <c r="M170" s="93">
        <f t="shared" si="75"/>
        <v>0</v>
      </c>
      <c r="N170" s="93">
        <f t="shared" si="76"/>
        <v>10</v>
      </c>
      <c r="O170" s="93">
        <f t="shared" si="50"/>
        <v>0</v>
      </c>
      <c r="P170" s="93">
        <f t="shared" si="51"/>
        <v>10</v>
      </c>
      <c r="Q170" s="93" t="str">
        <f t="shared" si="64"/>
        <v>-</v>
      </c>
      <c r="R170" s="93">
        <f t="shared" si="65"/>
        <v>0</v>
      </c>
      <c r="S170" s="93" t="str">
        <f t="shared" si="68"/>
        <v>-</v>
      </c>
      <c r="T170" s="93">
        <f t="shared" si="69"/>
        <v>0</v>
      </c>
      <c r="U170" s="99"/>
      <c r="V170" s="76"/>
      <c r="W170" s="113"/>
      <c r="X170" s="59"/>
      <c r="Y170" s="114"/>
      <c r="Z170" s="114"/>
      <c r="AA170" s="59"/>
      <c r="AB170" s="115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</row>
    <row r="171" spans="1:118" s="188" customFormat="1" ht="85.5" customHeight="1" x14ac:dyDescent="0.25">
      <c r="A171" s="185">
        <v>8</v>
      </c>
      <c r="B171" s="108" t="s">
        <v>451</v>
      </c>
      <c r="C171" s="87">
        <f>SUM(D171:F171)</f>
        <v>2092</v>
      </c>
      <c r="D171" s="87">
        <f>D172+D173+D174+D176</f>
        <v>1200</v>
      </c>
      <c r="E171" s="87">
        <f>E172+E173+E174+E176</f>
        <v>892</v>
      </c>
      <c r="F171" s="87">
        <f>F172+F173+F174+F176</f>
        <v>0</v>
      </c>
      <c r="G171" s="87">
        <f>G172+G173+G174+G176</f>
        <v>0</v>
      </c>
      <c r="H171" s="87">
        <f t="shared" ref="H171:H176" si="77">SUM(I171:K171)</f>
        <v>1392</v>
      </c>
      <c r="I171" s="87">
        <f>I172+I173+I174+I176</f>
        <v>500</v>
      </c>
      <c r="J171" s="87">
        <f>J172+J173+J174+J176</f>
        <v>892</v>
      </c>
      <c r="K171" s="87">
        <f>K172+K173+K174+K176</f>
        <v>0</v>
      </c>
      <c r="L171" s="87">
        <f>L172+L173+L174+L176</f>
        <v>0</v>
      </c>
      <c r="M171" s="87">
        <f t="shared" si="75"/>
        <v>66.5</v>
      </c>
      <c r="N171" s="87">
        <f t="shared" si="76"/>
        <v>700</v>
      </c>
      <c r="O171" s="87">
        <f t="shared" ref="O171:O225" si="78">IFERROR(I171/D171*100,"-")</f>
        <v>41.7</v>
      </c>
      <c r="P171" s="87">
        <f t="shared" ref="P171:P225" si="79">D171-I171</f>
        <v>700</v>
      </c>
      <c r="Q171" s="87">
        <f t="shared" ref="Q171:Q194" si="80">IFERROR(J171/E171*100,"-")</f>
        <v>100</v>
      </c>
      <c r="R171" s="87">
        <f t="shared" ref="R171:R194" si="81">E171-J171</f>
        <v>0</v>
      </c>
      <c r="S171" s="87" t="str">
        <f t="shared" si="68"/>
        <v>-</v>
      </c>
      <c r="T171" s="87">
        <f t="shared" ref="T171:T199" si="82">F171-K171</f>
        <v>0</v>
      </c>
      <c r="U171" s="148"/>
      <c r="V171" s="76"/>
      <c r="W171" s="113"/>
      <c r="X171" s="187"/>
      <c r="Y171" s="114"/>
      <c r="Z171" s="114"/>
      <c r="AA171" s="187"/>
      <c r="AB171" s="115"/>
      <c r="AC171" s="187"/>
      <c r="AD171" s="187"/>
      <c r="AE171" s="187"/>
      <c r="AF171" s="187"/>
      <c r="AG171" s="187"/>
      <c r="AH171" s="187"/>
      <c r="AI171" s="187"/>
      <c r="AJ171" s="187"/>
      <c r="AK171" s="187"/>
      <c r="AL171" s="187"/>
      <c r="AM171" s="187"/>
      <c r="AN171" s="187"/>
      <c r="AO171" s="187"/>
      <c r="AP171" s="187"/>
      <c r="AQ171" s="187"/>
      <c r="AR171" s="187"/>
      <c r="AS171" s="187"/>
      <c r="AT171" s="187"/>
      <c r="AU171" s="187"/>
      <c r="AV171" s="187"/>
      <c r="AW171" s="187"/>
      <c r="AX171" s="187"/>
      <c r="AY171" s="187"/>
      <c r="AZ171" s="187"/>
      <c r="BA171" s="187"/>
      <c r="BB171" s="187"/>
      <c r="BC171" s="187"/>
      <c r="BD171" s="187"/>
      <c r="BE171" s="187"/>
      <c r="BF171" s="187"/>
      <c r="BG171" s="187"/>
      <c r="BH171" s="187"/>
      <c r="BI171" s="187"/>
      <c r="BJ171" s="187"/>
      <c r="BK171" s="187"/>
      <c r="BL171" s="187"/>
      <c r="BM171" s="187"/>
      <c r="BN171" s="187"/>
      <c r="BO171" s="187"/>
      <c r="BP171" s="187"/>
      <c r="BQ171" s="187"/>
      <c r="BR171" s="187"/>
      <c r="BS171" s="187"/>
      <c r="BT171" s="187"/>
      <c r="BU171" s="187"/>
      <c r="BV171" s="187"/>
      <c r="BW171" s="187"/>
      <c r="BX171" s="187"/>
      <c r="BY171" s="187"/>
      <c r="BZ171" s="187"/>
      <c r="CA171" s="187"/>
      <c r="CB171" s="187"/>
      <c r="CC171" s="187"/>
      <c r="CD171" s="187"/>
      <c r="CE171" s="187"/>
      <c r="CF171" s="187"/>
      <c r="CG171" s="187"/>
      <c r="CH171" s="187"/>
      <c r="CI171" s="187"/>
      <c r="CJ171" s="187"/>
      <c r="CK171" s="187"/>
      <c r="CL171" s="187"/>
      <c r="CM171" s="187"/>
      <c r="CN171" s="187"/>
      <c r="CO171" s="187"/>
      <c r="CP171" s="187"/>
      <c r="CQ171" s="187"/>
      <c r="CR171" s="187"/>
      <c r="CS171" s="187"/>
      <c r="CT171" s="187"/>
      <c r="CU171" s="187"/>
      <c r="CV171" s="187"/>
      <c r="CW171" s="187"/>
      <c r="CX171" s="187"/>
      <c r="CY171" s="187"/>
      <c r="CZ171" s="187"/>
      <c r="DA171" s="187"/>
      <c r="DB171" s="187"/>
      <c r="DC171" s="187"/>
      <c r="DD171" s="187"/>
      <c r="DE171" s="187"/>
      <c r="DF171" s="187"/>
      <c r="DG171" s="187"/>
      <c r="DH171" s="187"/>
      <c r="DI171" s="187"/>
      <c r="DJ171" s="187"/>
      <c r="DK171" s="187"/>
      <c r="DL171" s="187"/>
      <c r="DM171" s="187"/>
      <c r="DN171" s="187"/>
    </row>
    <row r="172" spans="1:118" s="11" customFormat="1" ht="78.75" outlineLevel="1" x14ac:dyDescent="0.25">
      <c r="A172" s="90" t="s">
        <v>33</v>
      </c>
      <c r="B172" s="100" t="s">
        <v>452</v>
      </c>
      <c r="C172" s="93">
        <f>SUM(D172:F172)</f>
        <v>892</v>
      </c>
      <c r="D172" s="93">
        <v>0</v>
      </c>
      <c r="E172" s="93">
        <v>892</v>
      </c>
      <c r="F172" s="93">
        <v>0</v>
      </c>
      <c r="G172" s="93">
        <v>0</v>
      </c>
      <c r="H172" s="93">
        <f t="shared" si="77"/>
        <v>892</v>
      </c>
      <c r="I172" s="93">
        <v>0</v>
      </c>
      <c r="J172" s="93">
        <v>892</v>
      </c>
      <c r="K172" s="93">
        <v>0</v>
      </c>
      <c r="L172" s="93">
        <v>0</v>
      </c>
      <c r="M172" s="93">
        <f t="shared" si="75"/>
        <v>100</v>
      </c>
      <c r="N172" s="93">
        <f t="shared" si="76"/>
        <v>0</v>
      </c>
      <c r="O172" s="93" t="str">
        <f t="shared" si="78"/>
        <v>-</v>
      </c>
      <c r="P172" s="93">
        <f t="shared" si="79"/>
        <v>0</v>
      </c>
      <c r="Q172" s="93">
        <f t="shared" si="80"/>
        <v>100</v>
      </c>
      <c r="R172" s="93">
        <f t="shared" si="81"/>
        <v>0</v>
      </c>
      <c r="S172" s="93" t="str">
        <f t="shared" si="68"/>
        <v>-</v>
      </c>
      <c r="T172" s="93">
        <f t="shared" si="82"/>
        <v>0</v>
      </c>
      <c r="U172" s="99"/>
      <c r="V172" s="76"/>
      <c r="W172" s="113"/>
      <c r="X172" s="59"/>
      <c r="Y172" s="114"/>
      <c r="Z172" s="114"/>
      <c r="AA172" s="59"/>
      <c r="AB172" s="115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  <c r="DA172" s="59"/>
      <c r="DB172" s="59"/>
      <c r="DC172" s="59"/>
      <c r="DD172" s="59"/>
      <c r="DE172" s="59"/>
      <c r="DF172" s="59"/>
      <c r="DG172" s="59"/>
      <c r="DH172" s="59"/>
      <c r="DI172" s="59"/>
      <c r="DJ172" s="59"/>
      <c r="DK172" s="59"/>
      <c r="DL172" s="59"/>
      <c r="DM172" s="59"/>
      <c r="DN172" s="59"/>
    </row>
    <row r="173" spans="1:118" s="11" customFormat="1" ht="63" outlineLevel="1" x14ac:dyDescent="0.25">
      <c r="A173" s="90" t="s">
        <v>34</v>
      </c>
      <c r="B173" s="100" t="s">
        <v>453</v>
      </c>
      <c r="C173" s="93">
        <f t="shared" ref="C173:C180" si="83">SUM(D173:F173)</f>
        <v>0</v>
      </c>
      <c r="D173" s="93">
        <v>0</v>
      </c>
      <c r="E173" s="93">
        <v>0</v>
      </c>
      <c r="F173" s="93">
        <v>0</v>
      </c>
      <c r="G173" s="93">
        <v>0</v>
      </c>
      <c r="H173" s="93">
        <f t="shared" si="77"/>
        <v>0</v>
      </c>
      <c r="I173" s="93">
        <v>0</v>
      </c>
      <c r="J173" s="93">
        <v>0</v>
      </c>
      <c r="K173" s="93">
        <v>0</v>
      </c>
      <c r="L173" s="93">
        <v>0</v>
      </c>
      <c r="M173" s="93" t="str">
        <f t="shared" si="75"/>
        <v>-</v>
      </c>
      <c r="N173" s="93">
        <f t="shared" si="76"/>
        <v>0</v>
      </c>
      <c r="O173" s="93" t="str">
        <f t="shared" si="78"/>
        <v>-</v>
      </c>
      <c r="P173" s="93">
        <f t="shared" si="79"/>
        <v>0</v>
      </c>
      <c r="Q173" s="93" t="str">
        <f t="shared" si="80"/>
        <v>-</v>
      </c>
      <c r="R173" s="93">
        <f t="shared" si="81"/>
        <v>0</v>
      </c>
      <c r="S173" s="93" t="str">
        <f t="shared" si="68"/>
        <v>-</v>
      </c>
      <c r="T173" s="93">
        <f t="shared" si="82"/>
        <v>0</v>
      </c>
      <c r="U173" s="99"/>
      <c r="V173" s="76"/>
      <c r="W173" s="113"/>
      <c r="X173" s="59"/>
      <c r="Y173" s="114"/>
      <c r="Z173" s="114"/>
      <c r="AA173" s="59"/>
      <c r="AB173" s="115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  <c r="CQ173" s="59"/>
      <c r="CR173" s="59"/>
      <c r="CS173" s="59"/>
      <c r="CT173" s="59"/>
      <c r="CU173" s="59"/>
      <c r="CV173" s="59"/>
      <c r="CW173" s="59"/>
      <c r="CX173" s="59"/>
      <c r="CY173" s="59"/>
      <c r="CZ173" s="59"/>
      <c r="DA173" s="59"/>
      <c r="DB173" s="59"/>
      <c r="DC173" s="59"/>
      <c r="DD173" s="59"/>
      <c r="DE173" s="59"/>
      <c r="DF173" s="59"/>
      <c r="DG173" s="59"/>
      <c r="DH173" s="59"/>
      <c r="DI173" s="59"/>
      <c r="DJ173" s="59"/>
      <c r="DK173" s="59"/>
      <c r="DL173" s="59"/>
      <c r="DM173" s="59"/>
      <c r="DN173" s="59"/>
    </row>
    <row r="174" spans="1:118" s="11" customFormat="1" ht="110.25" outlineLevel="1" x14ac:dyDescent="0.25">
      <c r="A174" s="90" t="s">
        <v>35</v>
      </c>
      <c r="B174" s="100" t="s">
        <v>454</v>
      </c>
      <c r="C174" s="93">
        <f t="shared" si="83"/>
        <v>500</v>
      </c>
      <c r="D174" s="93">
        <f>D175</f>
        <v>500</v>
      </c>
      <c r="E174" s="93">
        <f>E175</f>
        <v>0</v>
      </c>
      <c r="F174" s="93">
        <f>F175</f>
        <v>0</v>
      </c>
      <c r="G174" s="93">
        <f>G175</f>
        <v>0</v>
      </c>
      <c r="H174" s="93">
        <f t="shared" si="77"/>
        <v>500</v>
      </c>
      <c r="I174" s="93">
        <f>I175</f>
        <v>500</v>
      </c>
      <c r="J174" s="93">
        <f>J175</f>
        <v>0</v>
      </c>
      <c r="K174" s="93">
        <f>K175</f>
        <v>0</v>
      </c>
      <c r="L174" s="93">
        <f>L175</f>
        <v>0</v>
      </c>
      <c r="M174" s="93">
        <f t="shared" si="75"/>
        <v>100</v>
      </c>
      <c r="N174" s="93">
        <f t="shared" si="76"/>
        <v>0</v>
      </c>
      <c r="O174" s="93">
        <f t="shared" si="78"/>
        <v>100</v>
      </c>
      <c r="P174" s="93">
        <f t="shared" si="79"/>
        <v>0</v>
      </c>
      <c r="Q174" s="93" t="str">
        <f t="shared" si="80"/>
        <v>-</v>
      </c>
      <c r="R174" s="93">
        <f t="shared" si="81"/>
        <v>0</v>
      </c>
      <c r="S174" s="93" t="str">
        <f t="shared" si="68"/>
        <v>-</v>
      </c>
      <c r="T174" s="93">
        <f t="shared" si="82"/>
        <v>0</v>
      </c>
      <c r="U174" s="99"/>
      <c r="V174" s="76"/>
      <c r="W174" s="113"/>
      <c r="X174" s="59"/>
      <c r="Y174" s="114"/>
      <c r="Z174" s="114"/>
      <c r="AA174" s="59"/>
      <c r="AB174" s="115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/>
      <c r="CR174" s="59"/>
      <c r="CS174" s="59"/>
      <c r="CT174" s="59"/>
      <c r="CU174" s="59"/>
      <c r="CV174" s="59"/>
      <c r="CW174" s="59"/>
      <c r="CX174" s="59"/>
      <c r="CY174" s="59"/>
      <c r="CZ174" s="59"/>
      <c r="DA174" s="59"/>
      <c r="DB174" s="59"/>
      <c r="DC174" s="59"/>
      <c r="DD174" s="59"/>
      <c r="DE174" s="59"/>
      <c r="DF174" s="59"/>
      <c r="DG174" s="59"/>
      <c r="DH174" s="59"/>
      <c r="DI174" s="59"/>
      <c r="DJ174" s="59"/>
      <c r="DK174" s="59"/>
      <c r="DL174" s="59"/>
      <c r="DM174" s="59"/>
      <c r="DN174" s="59"/>
    </row>
    <row r="175" spans="1:118" s="11" customFormat="1" ht="75" customHeight="1" outlineLevel="2" x14ac:dyDescent="0.25">
      <c r="A175" s="196" t="s">
        <v>110</v>
      </c>
      <c r="B175" s="247" t="s">
        <v>301</v>
      </c>
      <c r="C175" s="93">
        <f t="shared" si="83"/>
        <v>500</v>
      </c>
      <c r="D175" s="248">
        <v>500</v>
      </c>
      <c r="E175" s="248">
        <v>0</v>
      </c>
      <c r="F175" s="248">
        <v>0</v>
      </c>
      <c r="G175" s="248"/>
      <c r="H175" s="93">
        <f t="shared" si="77"/>
        <v>500</v>
      </c>
      <c r="I175" s="248">
        <v>500</v>
      </c>
      <c r="J175" s="248">
        <v>0</v>
      </c>
      <c r="K175" s="248">
        <v>0</v>
      </c>
      <c r="L175" s="248">
        <v>0</v>
      </c>
      <c r="M175" s="93">
        <f t="shared" si="75"/>
        <v>100</v>
      </c>
      <c r="N175" s="93">
        <f t="shared" si="76"/>
        <v>0</v>
      </c>
      <c r="O175" s="248">
        <f t="shared" si="78"/>
        <v>100</v>
      </c>
      <c r="P175" s="248">
        <f t="shared" si="79"/>
        <v>0</v>
      </c>
      <c r="Q175" s="93" t="str">
        <f t="shared" si="80"/>
        <v>-</v>
      </c>
      <c r="R175" s="93">
        <f t="shared" si="81"/>
        <v>0</v>
      </c>
      <c r="S175" s="93" t="str">
        <f t="shared" si="68"/>
        <v>-</v>
      </c>
      <c r="T175" s="93">
        <f t="shared" si="82"/>
        <v>0</v>
      </c>
      <c r="U175" s="99"/>
      <c r="V175" s="76"/>
      <c r="W175" s="113"/>
      <c r="X175" s="59"/>
      <c r="Y175" s="114"/>
      <c r="Z175" s="114"/>
      <c r="AA175" s="59"/>
      <c r="AB175" s="115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  <c r="DA175" s="59"/>
      <c r="DB175" s="59"/>
      <c r="DC175" s="59"/>
      <c r="DD175" s="59"/>
      <c r="DE175" s="59"/>
      <c r="DF175" s="59"/>
      <c r="DG175" s="59"/>
      <c r="DH175" s="59"/>
      <c r="DI175" s="59"/>
      <c r="DJ175" s="59"/>
      <c r="DK175" s="59"/>
      <c r="DL175" s="59"/>
      <c r="DM175" s="59"/>
      <c r="DN175" s="59"/>
    </row>
    <row r="176" spans="1:118" s="11" customFormat="1" ht="58.5" customHeight="1" outlineLevel="1" x14ac:dyDescent="0.25">
      <c r="A176" s="196" t="s">
        <v>36</v>
      </c>
      <c r="B176" s="247" t="s">
        <v>455</v>
      </c>
      <c r="C176" s="93">
        <f t="shared" si="83"/>
        <v>700</v>
      </c>
      <c r="D176" s="248">
        <v>700</v>
      </c>
      <c r="E176" s="248">
        <v>0</v>
      </c>
      <c r="F176" s="248">
        <v>0</v>
      </c>
      <c r="G176" s="248"/>
      <c r="H176" s="93">
        <f t="shared" si="77"/>
        <v>0</v>
      </c>
      <c r="I176" s="248">
        <v>0</v>
      </c>
      <c r="J176" s="248">
        <v>0</v>
      </c>
      <c r="K176" s="248">
        <v>0</v>
      </c>
      <c r="L176" s="248">
        <v>0</v>
      </c>
      <c r="M176" s="93">
        <f t="shared" si="75"/>
        <v>0</v>
      </c>
      <c r="N176" s="93">
        <f t="shared" si="76"/>
        <v>700</v>
      </c>
      <c r="O176" s="248">
        <f t="shared" si="78"/>
        <v>0</v>
      </c>
      <c r="P176" s="248">
        <f t="shared" si="79"/>
        <v>700</v>
      </c>
      <c r="Q176" s="93" t="str">
        <f t="shared" si="80"/>
        <v>-</v>
      </c>
      <c r="R176" s="93">
        <f t="shared" si="81"/>
        <v>0</v>
      </c>
      <c r="S176" s="93" t="str">
        <f t="shared" si="68"/>
        <v>-</v>
      </c>
      <c r="T176" s="93">
        <f t="shared" si="82"/>
        <v>0</v>
      </c>
      <c r="U176" s="99"/>
      <c r="V176" s="76"/>
      <c r="W176" s="113"/>
      <c r="X176" s="59"/>
      <c r="Y176" s="114"/>
      <c r="Z176" s="114"/>
      <c r="AA176" s="59"/>
      <c r="AB176" s="115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/>
      <c r="CZ176" s="59"/>
      <c r="DA176" s="59"/>
      <c r="DB176" s="59"/>
      <c r="DC176" s="59"/>
      <c r="DD176" s="59"/>
      <c r="DE176" s="59"/>
      <c r="DF176" s="59"/>
      <c r="DG176" s="59"/>
      <c r="DH176" s="59"/>
      <c r="DI176" s="59"/>
      <c r="DJ176" s="59"/>
      <c r="DK176" s="59"/>
      <c r="DL176" s="59"/>
      <c r="DM176" s="59"/>
      <c r="DN176" s="59"/>
    </row>
    <row r="177" spans="1:118" s="188" customFormat="1" ht="60.75" x14ac:dyDescent="0.25">
      <c r="A177" s="282">
        <v>9</v>
      </c>
      <c r="B177" s="283" t="s">
        <v>494</v>
      </c>
      <c r="C177" s="284">
        <f t="shared" si="83"/>
        <v>817114.2</v>
      </c>
      <c r="D177" s="284">
        <f t="shared" ref="D177:L177" si="84">D178+D187+D189+D191</f>
        <v>229663.3</v>
      </c>
      <c r="E177" s="284">
        <f t="shared" si="84"/>
        <v>515239</v>
      </c>
      <c r="F177" s="284">
        <f t="shared" si="84"/>
        <v>72211.899999999994</v>
      </c>
      <c r="G177" s="284">
        <f t="shared" si="84"/>
        <v>0</v>
      </c>
      <c r="H177" s="284">
        <f t="shared" si="84"/>
        <v>739059.9</v>
      </c>
      <c r="I177" s="284">
        <f t="shared" si="84"/>
        <v>225019.1</v>
      </c>
      <c r="J177" s="284">
        <f t="shared" si="84"/>
        <v>441828.9</v>
      </c>
      <c r="K177" s="284">
        <f t="shared" si="84"/>
        <v>72211.899999999994</v>
      </c>
      <c r="L177" s="284">
        <f t="shared" si="84"/>
        <v>0</v>
      </c>
      <c r="M177" s="284">
        <f t="shared" si="75"/>
        <v>90.4</v>
      </c>
      <c r="N177" s="284">
        <f t="shared" si="76"/>
        <v>78054.3</v>
      </c>
      <c r="O177" s="284">
        <f t="shared" si="78"/>
        <v>98</v>
      </c>
      <c r="P177" s="284">
        <f t="shared" si="79"/>
        <v>4644.2</v>
      </c>
      <c r="Q177" s="284">
        <f t="shared" si="80"/>
        <v>85.8</v>
      </c>
      <c r="R177" s="284">
        <f t="shared" si="81"/>
        <v>73410.100000000006</v>
      </c>
      <c r="S177" s="284">
        <f t="shared" si="68"/>
        <v>100</v>
      </c>
      <c r="T177" s="284">
        <f t="shared" si="82"/>
        <v>0</v>
      </c>
      <c r="U177" s="148"/>
      <c r="V177" s="76"/>
      <c r="W177" s="113"/>
      <c r="X177" s="187"/>
      <c r="Y177" s="114"/>
      <c r="Z177" s="114"/>
      <c r="AA177" s="187"/>
      <c r="AB177" s="115"/>
      <c r="AC177" s="187"/>
      <c r="AD177" s="187"/>
      <c r="AE177" s="187"/>
      <c r="AF177" s="187"/>
      <c r="AG177" s="187"/>
      <c r="AH177" s="187"/>
      <c r="AI177" s="187"/>
      <c r="AJ177" s="187"/>
      <c r="AK177" s="187"/>
      <c r="AL177" s="187"/>
      <c r="AM177" s="187"/>
      <c r="AN177" s="187"/>
      <c r="AO177" s="187"/>
      <c r="AP177" s="187"/>
      <c r="AQ177" s="187"/>
      <c r="AR177" s="187"/>
      <c r="AS177" s="187"/>
      <c r="AT177" s="187"/>
      <c r="AU177" s="187"/>
      <c r="AV177" s="187"/>
      <c r="AW177" s="187"/>
      <c r="AX177" s="187"/>
      <c r="AY177" s="187"/>
      <c r="AZ177" s="187"/>
      <c r="BA177" s="187"/>
      <c r="BB177" s="187"/>
      <c r="BC177" s="187"/>
      <c r="BD177" s="187"/>
      <c r="BE177" s="187"/>
      <c r="BF177" s="187"/>
      <c r="BG177" s="187"/>
      <c r="BH177" s="187"/>
      <c r="BI177" s="187"/>
      <c r="BJ177" s="187"/>
      <c r="BK177" s="187"/>
      <c r="BL177" s="187"/>
      <c r="BM177" s="187"/>
      <c r="BN177" s="187"/>
      <c r="BO177" s="187"/>
      <c r="BP177" s="187"/>
      <c r="BQ177" s="187"/>
      <c r="BR177" s="187"/>
      <c r="BS177" s="187"/>
      <c r="BT177" s="187"/>
      <c r="BU177" s="187"/>
      <c r="BV177" s="187"/>
      <c r="BW177" s="187"/>
      <c r="BX177" s="187"/>
      <c r="BY177" s="187"/>
      <c r="BZ177" s="187"/>
      <c r="CA177" s="187"/>
      <c r="CB177" s="187"/>
      <c r="CC177" s="187"/>
      <c r="CD177" s="187"/>
      <c r="CE177" s="187"/>
      <c r="CF177" s="187"/>
      <c r="CG177" s="187"/>
      <c r="CH177" s="187"/>
      <c r="CI177" s="187"/>
      <c r="CJ177" s="187"/>
      <c r="CK177" s="187"/>
      <c r="CL177" s="187"/>
      <c r="CM177" s="187"/>
      <c r="CN177" s="187"/>
      <c r="CO177" s="187"/>
      <c r="CP177" s="187"/>
      <c r="CQ177" s="187"/>
      <c r="CR177" s="187"/>
      <c r="CS177" s="187"/>
      <c r="CT177" s="187"/>
      <c r="CU177" s="187"/>
      <c r="CV177" s="187"/>
      <c r="CW177" s="187"/>
      <c r="CX177" s="187"/>
      <c r="CY177" s="187"/>
      <c r="CZ177" s="187"/>
      <c r="DA177" s="187"/>
      <c r="DB177" s="187"/>
      <c r="DC177" s="187"/>
      <c r="DD177" s="187"/>
      <c r="DE177" s="187"/>
      <c r="DF177" s="187"/>
      <c r="DG177" s="187"/>
      <c r="DH177" s="187"/>
      <c r="DI177" s="187"/>
      <c r="DJ177" s="187"/>
      <c r="DK177" s="187"/>
      <c r="DL177" s="187"/>
      <c r="DM177" s="187"/>
      <c r="DN177" s="187"/>
    </row>
    <row r="178" spans="1:118" s="266" customFormat="1" ht="47.25" outlineLevel="1" x14ac:dyDescent="0.25">
      <c r="A178" s="278"/>
      <c r="B178" s="88" t="s">
        <v>230</v>
      </c>
      <c r="C178" s="89">
        <f t="shared" si="83"/>
        <v>532876.69999999995</v>
      </c>
      <c r="D178" s="89">
        <f>D179+D183+D184+D185</f>
        <v>220765.2</v>
      </c>
      <c r="E178" s="89">
        <f>E179+E183+E184+E185</f>
        <v>312111.5</v>
      </c>
      <c r="F178" s="89">
        <f>F179+F183+F184+F185</f>
        <v>0</v>
      </c>
      <c r="G178" s="89">
        <f>G179+G183+G184+G185</f>
        <v>0</v>
      </c>
      <c r="H178" s="89">
        <f t="shared" ref="H178:H187" si="85">SUM(I178:K178)</f>
        <v>531538.9</v>
      </c>
      <c r="I178" s="89">
        <f>I179+I183+I184+I185</f>
        <v>219479.2</v>
      </c>
      <c r="J178" s="89">
        <f>J179+J183+J184+J185</f>
        <v>312059.7</v>
      </c>
      <c r="K178" s="89">
        <f>K179+K183+K184+K185</f>
        <v>0</v>
      </c>
      <c r="L178" s="89">
        <f>L179+L183+L184+L185</f>
        <v>0</v>
      </c>
      <c r="M178" s="89">
        <f t="shared" si="75"/>
        <v>99.7</v>
      </c>
      <c r="N178" s="89">
        <f t="shared" si="76"/>
        <v>1337.8</v>
      </c>
      <c r="O178" s="89">
        <f t="shared" si="78"/>
        <v>99.4</v>
      </c>
      <c r="P178" s="89">
        <f t="shared" si="79"/>
        <v>1286</v>
      </c>
      <c r="Q178" s="89">
        <f t="shared" si="80"/>
        <v>100</v>
      </c>
      <c r="R178" s="89">
        <f t="shared" si="81"/>
        <v>51.8</v>
      </c>
      <c r="S178" s="89" t="str">
        <f t="shared" si="68"/>
        <v>-</v>
      </c>
      <c r="T178" s="89">
        <f t="shared" si="82"/>
        <v>0</v>
      </c>
      <c r="U178" s="96"/>
      <c r="V178" s="76"/>
      <c r="W178" s="113"/>
      <c r="X178" s="238"/>
      <c r="Y178" s="95"/>
      <c r="Z178" s="95"/>
      <c r="AA178" s="238"/>
      <c r="AB178" s="115"/>
      <c r="AC178" s="238"/>
      <c r="AD178" s="238"/>
      <c r="AE178" s="238"/>
      <c r="AF178" s="238"/>
      <c r="AG178" s="238"/>
      <c r="AH178" s="238"/>
      <c r="AI178" s="238"/>
      <c r="AJ178" s="238"/>
      <c r="AK178" s="238"/>
      <c r="AL178" s="238"/>
      <c r="AM178" s="238"/>
      <c r="AN178" s="238"/>
      <c r="AO178" s="238"/>
      <c r="AP178" s="238"/>
      <c r="AQ178" s="238"/>
      <c r="AR178" s="238"/>
      <c r="AS178" s="238"/>
      <c r="AT178" s="238"/>
      <c r="AU178" s="238"/>
      <c r="AV178" s="238"/>
      <c r="AW178" s="238"/>
      <c r="AX178" s="238"/>
      <c r="AY178" s="238"/>
      <c r="AZ178" s="238"/>
      <c r="BA178" s="238"/>
      <c r="BB178" s="238"/>
      <c r="BC178" s="238"/>
      <c r="BD178" s="238"/>
      <c r="BE178" s="238"/>
      <c r="BF178" s="238"/>
      <c r="BG178" s="238"/>
      <c r="BH178" s="238"/>
      <c r="BI178" s="238"/>
      <c r="BJ178" s="238"/>
      <c r="BK178" s="238"/>
      <c r="BL178" s="238"/>
      <c r="BM178" s="238"/>
      <c r="BN178" s="238"/>
      <c r="BO178" s="238"/>
      <c r="BP178" s="238"/>
      <c r="BQ178" s="238"/>
      <c r="BR178" s="238"/>
      <c r="BS178" s="238"/>
      <c r="BT178" s="238"/>
      <c r="BU178" s="238"/>
      <c r="BV178" s="238"/>
      <c r="BW178" s="238"/>
      <c r="BX178" s="238"/>
      <c r="BY178" s="238"/>
      <c r="BZ178" s="238"/>
      <c r="CA178" s="238"/>
      <c r="CB178" s="238"/>
      <c r="CC178" s="238"/>
      <c r="CD178" s="238"/>
      <c r="CE178" s="238"/>
      <c r="CF178" s="238"/>
      <c r="CG178" s="238"/>
      <c r="CH178" s="238"/>
      <c r="CI178" s="238"/>
      <c r="CJ178" s="238"/>
      <c r="CK178" s="238"/>
      <c r="CL178" s="238"/>
      <c r="CM178" s="238"/>
      <c r="CN178" s="238"/>
      <c r="CO178" s="238"/>
      <c r="CP178" s="238"/>
      <c r="CQ178" s="238"/>
      <c r="CR178" s="238"/>
      <c r="CS178" s="238"/>
      <c r="CT178" s="238"/>
      <c r="CU178" s="238"/>
      <c r="CV178" s="238"/>
      <c r="CW178" s="238"/>
      <c r="CX178" s="238"/>
      <c r="CY178" s="238"/>
      <c r="CZ178" s="238"/>
      <c r="DA178" s="238"/>
      <c r="DB178" s="238"/>
      <c r="DC178" s="238"/>
      <c r="DD178" s="238"/>
      <c r="DE178" s="238"/>
      <c r="DF178" s="238"/>
      <c r="DG178" s="238"/>
      <c r="DH178" s="238"/>
      <c r="DI178" s="238"/>
      <c r="DJ178" s="238"/>
      <c r="DK178" s="238"/>
      <c r="DL178" s="238"/>
      <c r="DM178" s="238"/>
      <c r="DN178" s="238"/>
    </row>
    <row r="179" spans="1:118" s="11" customFormat="1" ht="31.5" outlineLevel="2" x14ac:dyDescent="0.25">
      <c r="A179" s="272" t="s">
        <v>100</v>
      </c>
      <c r="B179" s="212" t="s">
        <v>495</v>
      </c>
      <c r="C179" s="93">
        <f t="shared" si="83"/>
        <v>524675.4</v>
      </c>
      <c r="D179" s="93">
        <f>D180+D181+D182</f>
        <v>215575.8</v>
      </c>
      <c r="E179" s="93">
        <f>E180+E181+E182</f>
        <v>309099.59999999998</v>
      </c>
      <c r="F179" s="93">
        <f t="shared" ref="F179:L179" si="86">F180+F181</f>
        <v>0</v>
      </c>
      <c r="G179" s="93">
        <f t="shared" si="86"/>
        <v>0</v>
      </c>
      <c r="H179" s="93">
        <f t="shared" si="85"/>
        <v>523707.1</v>
      </c>
      <c r="I179" s="93">
        <f>I180+I181+I182</f>
        <v>214607.5</v>
      </c>
      <c r="J179" s="93">
        <f>J180+J181+J182</f>
        <v>309099.59999999998</v>
      </c>
      <c r="K179" s="93">
        <f>K180+K181+K182</f>
        <v>0</v>
      </c>
      <c r="L179" s="93">
        <f t="shared" si="86"/>
        <v>0</v>
      </c>
      <c r="M179" s="93">
        <f t="shared" si="75"/>
        <v>99.8</v>
      </c>
      <c r="N179" s="93">
        <f t="shared" si="76"/>
        <v>968.3</v>
      </c>
      <c r="O179" s="93">
        <f t="shared" si="78"/>
        <v>99.6</v>
      </c>
      <c r="P179" s="93">
        <f t="shared" si="79"/>
        <v>968.3</v>
      </c>
      <c r="Q179" s="93">
        <f t="shared" si="80"/>
        <v>100</v>
      </c>
      <c r="R179" s="93">
        <f t="shared" si="81"/>
        <v>0</v>
      </c>
      <c r="S179" s="93"/>
      <c r="T179" s="93">
        <f t="shared" si="82"/>
        <v>0</v>
      </c>
      <c r="U179" s="99"/>
      <c r="V179" s="76"/>
      <c r="W179" s="113"/>
      <c r="X179" s="59"/>
      <c r="Y179" s="92"/>
      <c r="Z179" s="92"/>
      <c r="AA179" s="59"/>
      <c r="AB179" s="115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/>
      <c r="CR179" s="59"/>
      <c r="CS179" s="59"/>
      <c r="CT179" s="59"/>
      <c r="CU179" s="59"/>
      <c r="CV179" s="59"/>
      <c r="CW179" s="59"/>
      <c r="CX179" s="59"/>
      <c r="CY179" s="59"/>
      <c r="CZ179" s="59"/>
      <c r="DA179" s="59"/>
      <c r="DB179" s="59"/>
      <c r="DC179" s="59"/>
      <c r="DD179" s="59"/>
      <c r="DE179" s="59"/>
      <c r="DF179" s="59"/>
      <c r="DG179" s="59"/>
      <c r="DH179" s="59"/>
      <c r="DI179" s="59"/>
      <c r="DJ179" s="59"/>
      <c r="DK179" s="59"/>
      <c r="DL179" s="59"/>
      <c r="DM179" s="59"/>
      <c r="DN179" s="59"/>
    </row>
    <row r="180" spans="1:118" s="11" customFormat="1" ht="20.25" outlineLevel="3" x14ac:dyDescent="0.25">
      <c r="A180" s="274" t="s">
        <v>155</v>
      </c>
      <c r="B180" s="275" t="s">
        <v>81</v>
      </c>
      <c r="C180" s="93">
        <f t="shared" si="83"/>
        <v>0</v>
      </c>
      <c r="D180" s="93">
        <v>0</v>
      </c>
      <c r="E180" s="259">
        <v>0</v>
      </c>
      <c r="F180" s="259">
        <v>0</v>
      </c>
      <c r="G180" s="259">
        <v>0</v>
      </c>
      <c r="H180" s="259">
        <f t="shared" si="85"/>
        <v>0</v>
      </c>
      <c r="I180" s="259">
        <v>0</v>
      </c>
      <c r="J180" s="259">
        <v>0</v>
      </c>
      <c r="K180" s="259">
        <v>0</v>
      </c>
      <c r="L180" s="93">
        <v>0</v>
      </c>
      <c r="M180" s="93" t="str">
        <f t="shared" si="75"/>
        <v>-</v>
      </c>
      <c r="N180" s="93">
        <f t="shared" si="76"/>
        <v>0</v>
      </c>
      <c r="O180" s="93" t="str">
        <f t="shared" si="78"/>
        <v>-</v>
      </c>
      <c r="P180" s="93">
        <f t="shared" si="79"/>
        <v>0</v>
      </c>
      <c r="Q180" s="93" t="str">
        <f t="shared" si="80"/>
        <v>-</v>
      </c>
      <c r="R180" s="93">
        <f t="shared" si="81"/>
        <v>0</v>
      </c>
      <c r="S180" s="93" t="str">
        <f t="shared" ref="S180:S206" si="87">IFERROR(K180/F180*100,"-")</f>
        <v>-</v>
      </c>
      <c r="T180" s="93">
        <f t="shared" si="82"/>
        <v>0</v>
      </c>
      <c r="U180" s="99"/>
      <c r="V180" s="76"/>
      <c r="W180" s="113"/>
      <c r="X180" s="59"/>
      <c r="Y180" s="92"/>
      <c r="Z180" s="92"/>
      <c r="AA180" s="59"/>
      <c r="AB180" s="115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/>
      <c r="CR180" s="59"/>
      <c r="CS180" s="59"/>
      <c r="CT180" s="59"/>
      <c r="CU180" s="59"/>
      <c r="CV180" s="59"/>
      <c r="CW180" s="59"/>
      <c r="CX180" s="59"/>
      <c r="CY180" s="59"/>
      <c r="CZ180" s="59"/>
      <c r="DA180" s="59"/>
      <c r="DB180" s="59"/>
      <c r="DC180" s="59"/>
      <c r="DD180" s="59"/>
      <c r="DE180" s="59"/>
      <c r="DF180" s="59"/>
      <c r="DG180" s="59"/>
      <c r="DH180" s="59"/>
      <c r="DI180" s="59"/>
      <c r="DJ180" s="59"/>
      <c r="DK180" s="59"/>
      <c r="DL180" s="59"/>
      <c r="DM180" s="59"/>
      <c r="DN180" s="59"/>
    </row>
    <row r="181" spans="1:118" s="11" customFormat="1" ht="20.25" outlineLevel="3" x14ac:dyDescent="0.25">
      <c r="A181" s="274" t="s">
        <v>156</v>
      </c>
      <c r="B181" s="275" t="s">
        <v>115</v>
      </c>
      <c r="C181" s="93">
        <f t="shared" ref="C181:C187" si="88">SUM(D181:F181)</f>
        <v>489930.1</v>
      </c>
      <c r="D181" s="259">
        <f>205775.8+9800</f>
        <v>215575.8</v>
      </c>
      <c r="E181" s="259">
        <v>274354.3</v>
      </c>
      <c r="F181" s="259">
        <v>0</v>
      </c>
      <c r="G181" s="259">
        <v>0</v>
      </c>
      <c r="H181" s="259">
        <f t="shared" si="85"/>
        <v>488961.8</v>
      </c>
      <c r="I181" s="259">
        <f>204807.5+9800</f>
        <v>214607.5</v>
      </c>
      <c r="J181" s="259">
        <v>274354.3</v>
      </c>
      <c r="K181" s="259">
        <v>0</v>
      </c>
      <c r="L181" s="93">
        <v>0</v>
      </c>
      <c r="M181" s="93">
        <f t="shared" si="75"/>
        <v>99.8</v>
      </c>
      <c r="N181" s="93">
        <f t="shared" si="76"/>
        <v>968.3</v>
      </c>
      <c r="O181" s="93">
        <f t="shared" si="78"/>
        <v>99.6</v>
      </c>
      <c r="P181" s="93">
        <f t="shared" si="79"/>
        <v>968.3</v>
      </c>
      <c r="Q181" s="93">
        <f t="shared" si="80"/>
        <v>100</v>
      </c>
      <c r="R181" s="93">
        <f t="shared" si="81"/>
        <v>0</v>
      </c>
      <c r="S181" s="93" t="str">
        <f t="shared" si="87"/>
        <v>-</v>
      </c>
      <c r="T181" s="93">
        <f t="shared" si="82"/>
        <v>0</v>
      </c>
      <c r="U181" s="99"/>
      <c r="V181" s="76"/>
      <c r="W181" s="113"/>
      <c r="X181" s="59"/>
      <c r="Y181" s="92"/>
      <c r="Z181" s="92"/>
      <c r="AA181" s="59"/>
      <c r="AB181" s="115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/>
      <c r="CR181" s="59"/>
      <c r="CS181" s="59"/>
      <c r="CT181" s="59"/>
      <c r="CU181" s="59"/>
      <c r="CV181" s="59"/>
      <c r="CW181" s="59"/>
      <c r="CX181" s="59"/>
      <c r="CY181" s="59"/>
      <c r="CZ181" s="59"/>
      <c r="DA181" s="59"/>
      <c r="DB181" s="59"/>
      <c r="DC181" s="59"/>
      <c r="DD181" s="59"/>
      <c r="DE181" s="59"/>
      <c r="DF181" s="59"/>
      <c r="DG181" s="59"/>
      <c r="DH181" s="59"/>
      <c r="DI181" s="59"/>
      <c r="DJ181" s="59"/>
      <c r="DK181" s="59"/>
      <c r="DL181" s="59"/>
      <c r="DM181" s="59"/>
      <c r="DN181" s="59"/>
    </row>
    <row r="182" spans="1:118" s="11" customFormat="1" ht="94.5" outlineLevel="3" x14ac:dyDescent="0.25">
      <c r="A182" s="274" t="s">
        <v>157</v>
      </c>
      <c r="B182" s="275" t="s">
        <v>384</v>
      </c>
      <c r="C182" s="93">
        <f t="shared" si="88"/>
        <v>34745.300000000003</v>
      </c>
      <c r="D182" s="259">
        <v>0</v>
      </c>
      <c r="E182" s="259">
        <v>34745.300000000003</v>
      </c>
      <c r="F182" s="259">
        <v>0</v>
      </c>
      <c r="G182" s="259">
        <v>0</v>
      </c>
      <c r="H182" s="259">
        <f t="shared" si="85"/>
        <v>34745.300000000003</v>
      </c>
      <c r="I182" s="259">
        <v>0</v>
      </c>
      <c r="J182" s="259">
        <v>34745.300000000003</v>
      </c>
      <c r="K182" s="259">
        <v>0</v>
      </c>
      <c r="L182" s="93">
        <v>0</v>
      </c>
      <c r="M182" s="93">
        <f t="shared" si="75"/>
        <v>100</v>
      </c>
      <c r="N182" s="93">
        <f t="shared" si="76"/>
        <v>0</v>
      </c>
      <c r="O182" s="93" t="str">
        <f t="shared" si="78"/>
        <v>-</v>
      </c>
      <c r="P182" s="93">
        <f t="shared" si="79"/>
        <v>0</v>
      </c>
      <c r="Q182" s="93">
        <f t="shared" si="80"/>
        <v>100</v>
      </c>
      <c r="R182" s="93">
        <f t="shared" si="81"/>
        <v>0</v>
      </c>
      <c r="S182" s="93" t="str">
        <f t="shared" si="87"/>
        <v>-</v>
      </c>
      <c r="T182" s="93">
        <f t="shared" si="82"/>
        <v>0</v>
      </c>
      <c r="U182" s="99"/>
      <c r="V182" s="76"/>
      <c r="W182" s="113"/>
      <c r="X182" s="59"/>
      <c r="Y182" s="92"/>
      <c r="Z182" s="92"/>
      <c r="AA182" s="59"/>
      <c r="AB182" s="115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  <c r="DA182" s="59"/>
      <c r="DB182" s="59"/>
      <c r="DC182" s="59"/>
      <c r="DD182" s="59"/>
      <c r="DE182" s="59"/>
      <c r="DF182" s="59"/>
      <c r="DG182" s="59"/>
      <c r="DH182" s="59"/>
      <c r="DI182" s="59"/>
      <c r="DJ182" s="59"/>
      <c r="DK182" s="59"/>
      <c r="DL182" s="59"/>
      <c r="DM182" s="59"/>
      <c r="DN182" s="59"/>
    </row>
    <row r="183" spans="1:118" s="11" customFormat="1" ht="78.75" outlineLevel="2" x14ac:dyDescent="0.25">
      <c r="A183" s="274" t="s">
        <v>101</v>
      </c>
      <c r="B183" s="212" t="s">
        <v>496</v>
      </c>
      <c r="C183" s="93">
        <f t="shared" si="88"/>
        <v>0</v>
      </c>
      <c r="D183" s="93">
        <v>0</v>
      </c>
      <c r="E183" s="259">
        <v>0</v>
      </c>
      <c r="F183" s="93">
        <v>0</v>
      </c>
      <c r="G183" s="93">
        <v>0</v>
      </c>
      <c r="H183" s="93">
        <f t="shared" si="85"/>
        <v>0</v>
      </c>
      <c r="I183" s="93">
        <v>0</v>
      </c>
      <c r="J183" s="259">
        <v>0</v>
      </c>
      <c r="K183" s="93">
        <v>0</v>
      </c>
      <c r="L183" s="93">
        <v>0</v>
      </c>
      <c r="M183" s="93" t="str">
        <f t="shared" si="75"/>
        <v>-</v>
      </c>
      <c r="N183" s="93">
        <f t="shared" si="76"/>
        <v>0</v>
      </c>
      <c r="O183" s="93" t="str">
        <f t="shared" si="78"/>
        <v>-</v>
      </c>
      <c r="P183" s="93">
        <f t="shared" si="79"/>
        <v>0</v>
      </c>
      <c r="Q183" s="93" t="str">
        <f t="shared" si="80"/>
        <v>-</v>
      </c>
      <c r="R183" s="93">
        <f t="shared" si="81"/>
        <v>0</v>
      </c>
      <c r="S183" s="93" t="str">
        <f t="shared" si="87"/>
        <v>-</v>
      </c>
      <c r="T183" s="93">
        <f t="shared" si="82"/>
        <v>0</v>
      </c>
      <c r="U183" s="99"/>
      <c r="V183" s="76"/>
      <c r="W183" s="113"/>
      <c r="X183" s="59"/>
      <c r="Y183" s="92"/>
      <c r="Z183" s="92"/>
      <c r="AA183" s="59"/>
      <c r="AB183" s="115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/>
      <c r="CR183" s="59"/>
      <c r="CS183" s="59"/>
      <c r="CT183" s="59"/>
      <c r="CU183" s="59"/>
      <c r="CV183" s="59"/>
      <c r="CW183" s="59"/>
      <c r="CX183" s="59"/>
      <c r="CY183" s="59"/>
      <c r="CZ183" s="59"/>
      <c r="DA183" s="59"/>
      <c r="DB183" s="59"/>
      <c r="DC183" s="59"/>
      <c r="DD183" s="59"/>
      <c r="DE183" s="59"/>
      <c r="DF183" s="59"/>
      <c r="DG183" s="59"/>
      <c r="DH183" s="59"/>
      <c r="DI183" s="59"/>
      <c r="DJ183" s="59"/>
      <c r="DK183" s="59"/>
      <c r="DL183" s="59"/>
      <c r="DM183" s="59"/>
      <c r="DN183" s="59"/>
    </row>
    <row r="184" spans="1:118" s="11" customFormat="1" ht="47.25" outlineLevel="2" x14ac:dyDescent="0.25">
      <c r="A184" s="274" t="s">
        <v>102</v>
      </c>
      <c r="B184" s="212" t="s">
        <v>497</v>
      </c>
      <c r="C184" s="93">
        <f t="shared" si="88"/>
        <v>0</v>
      </c>
      <c r="D184" s="93">
        <v>0</v>
      </c>
      <c r="E184" s="259">
        <v>0</v>
      </c>
      <c r="F184" s="93">
        <v>0</v>
      </c>
      <c r="G184" s="93">
        <v>0</v>
      </c>
      <c r="H184" s="93">
        <f t="shared" si="85"/>
        <v>0</v>
      </c>
      <c r="I184" s="93">
        <v>0</v>
      </c>
      <c r="J184" s="259">
        <v>0</v>
      </c>
      <c r="K184" s="93">
        <v>0</v>
      </c>
      <c r="L184" s="93">
        <v>0</v>
      </c>
      <c r="M184" s="93" t="str">
        <f t="shared" si="75"/>
        <v>-</v>
      </c>
      <c r="N184" s="93">
        <f t="shared" si="76"/>
        <v>0</v>
      </c>
      <c r="O184" s="93" t="str">
        <f t="shared" si="78"/>
        <v>-</v>
      </c>
      <c r="P184" s="93">
        <v>0</v>
      </c>
      <c r="Q184" s="93" t="str">
        <f t="shared" si="80"/>
        <v>-</v>
      </c>
      <c r="R184" s="93">
        <f t="shared" si="81"/>
        <v>0</v>
      </c>
      <c r="S184" s="93" t="str">
        <f t="shared" si="87"/>
        <v>-</v>
      </c>
      <c r="T184" s="93">
        <f t="shared" si="82"/>
        <v>0</v>
      </c>
      <c r="U184" s="99"/>
      <c r="V184" s="76"/>
      <c r="W184" s="113"/>
      <c r="X184" s="59"/>
      <c r="Y184" s="92"/>
      <c r="Z184" s="92"/>
      <c r="AA184" s="59"/>
      <c r="AB184" s="115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/>
      <c r="CR184" s="59"/>
      <c r="CS184" s="59"/>
      <c r="CT184" s="59"/>
      <c r="CU184" s="59"/>
      <c r="CV184" s="59"/>
      <c r="CW184" s="59"/>
      <c r="CX184" s="59"/>
      <c r="CY184" s="59"/>
      <c r="CZ184" s="59"/>
      <c r="DA184" s="59"/>
      <c r="DB184" s="59"/>
      <c r="DC184" s="59"/>
      <c r="DD184" s="59"/>
      <c r="DE184" s="59"/>
      <c r="DF184" s="59"/>
      <c r="DG184" s="59"/>
      <c r="DH184" s="59"/>
      <c r="DI184" s="59"/>
      <c r="DJ184" s="59"/>
      <c r="DK184" s="59"/>
      <c r="DL184" s="59"/>
      <c r="DM184" s="59"/>
      <c r="DN184" s="59"/>
    </row>
    <row r="185" spans="1:118" s="11" customFormat="1" ht="101.25" customHeight="1" outlineLevel="2" x14ac:dyDescent="0.25">
      <c r="A185" s="274" t="s">
        <v>103</v>
      </c>
      <c r="B185" s="276" t="s">
        <v>498</v>
      </c>
      <c r="C185" s="93">
        <f t="shared" si="88"/>
        <v>8201.2999999999993</v>
      </c>
      <c r="D185" s="93">
        <f>D186</f>
        <v>5189.3999999999996</v>
      </c>
      <c r="E185" s="259">
        <f>E186</f>
        <v>3011.9</v>
      </c>
      <c r="F185" s="93">
        <v>0</v>
      </c>
      <c r="G185" s="93">
        <v>0</v>
      </c>
      <c r="H185" s="93">
        <f t="shared" si="85"/>
        <v>7831.8</v>
      </c>
      <c r="I185" s="93">
        <f>I186</f>
        <v>4871.7</v>
      </c>
      <c r="J185" s="259">
        <f>J186</f>
        <v>2960.1</v>
      </c>
      <c r="K185" s="93">
        <v>0</v>
      </c>
      <c r="L185" s="93">
        <v>0</v>
      </c>
      <c r="M185" s="93">
        <f t="shared" si="75"/>
        <v>95.5</v>
      </c>
      <c r="N185" s="93">
        <v>0</v>
      </c>
      <c r="O185" s="93">
        <f t="shared" si="78"/>
        <v>93.9</v>
      </c>
      <c r="P185" s="93">
        <f t="shared" si="79"/>
        <v>317.7</v>
      </c>
      <c r="Q185" s="93">
        <f t="shared" si="80"/>
        <v>98.3</v>
      </c>
      <c r="R185" s="93">
        <f t="shared" si="81"/>
        <v>51.8</v>
      </c>
      <c r="S185" s="93" t="str">
        <f t="shared" si="87"/>
        <v>-</v>
      </c>
      <c r="T185" s="93">
        <f t="shared" si="82"/>
        <v>0</v>
      </c>
      <c r="U185" s="99"/>
      <c r="V185" s="76"/>
      <c r="W185" s="113"/>
      <c r="X185" s="59"/>
      <c r="Y185" s="92"/>
      <c r="Z185" s="92"/>
      <c r="AA185" s="59"/>
      <c r="AB185" s="115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  <c r="DA185" s="59"/>
      <c r="DB185" s="59"/>
      <c r="DC185" s="59"/>
      <c r="DD185" s="59"/>
      <c r="DE185" s="59"/>
      <c r="DF185" s="59"/>
      <c r="DG185" s="59"/>
      <c r="DH185" s="59"/>
      <c r="DI185" s="59"/>
      <c r="DJ185" s="59"/>
      <c r="DK185" s="59"/>
      <c r="DL185" s="59"/>
      <c r="DM185" s="59"/>
      <c r="DN185" s="59"/>
    </row>
    <row r="186" spans="1:118" s="11" customFormat="1" ht="46.5" customHeight="1" outlineLevel="3" x14ac:dyDescent="0.25">
      <c r="A186" s="274" t="s">
        <v>386</v>
      </c>
      <c r="B186" s="277" t="s">
        <v>385</v>
      </c>
      <c r="C186" s="93">
        <f>SUM(D186:F186)</f>
        <v>8201.2999999999993</v>
      </c>
      <c r="D186" s="93">
        <v>5189.3999999999996</v>
      </c>
      <c r="E186" s="259">
        <v>3011.9</v>
      </c>
      <c r="F186" s="93">
        <v>0</v>
      </c>
      <c r="G186" s="93">
        <v>0</v>
      </c>
      <c r="H186" s="93">
        <f t="shared" si="85"/>
        <v>7831.8</v>
      </c>
      <c r="I186" s="93">
        <v>4871.7</v>
      </c>
      <c r="J186" s="259">
        <v>2960.1</v>
      </c>
      <c r="K186" s="93">
        <v>0</v>
      </c>
      <c r="L186" s="93">
        <v>0</v>
      </c>
      <c r="M186" s="93">
        <f t="shared" si="75"/>
        <v>95.5</v>
      </c>
      <c r="N186" s="93">
        <v>0</v>
      </c>
      <c r="O186" s="93">
        <f t="shared" si="78"/>
        <v>93.9</v>
      </c>
      <c r="P186" s="93">
        <f t="shared" si="79"/>
        <v>317.7</v>
      </c>
      <c r="Q186" s="93">
        <f t="shared" si="80"/>
        <v>98.3</v>
      </c>
      <c r="R186" s="93">
        <f t="shared" si="81"/>
        <v>51.8</v>
      </c>
      <c r="S186" s="93" t="str">
        <f t="shared" si="87"/>
        <v>-</v>
      </c>
      <c r="T186" s="93">
        <f t="shared" si="82"/>
        <v>0</v>
      </c>
      <c r="U186" s="99"/>
      <c r="V186" s="76"/>
      <c r="W186" s="113"/>
      <c r="X186" s="59"/>
      <c r="Y186" s="92"/>
      <c r="Z186" s="92"/>
      <c r="AA186" s="59"/>
      <c r="AB186" s="115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  <c r="DA186" s="59"/>
      <c r="DB186" s="59"/>
      <c r="DC186" s="59"/>
      <c r="DD186" s="59"/>
      <c r="DE186" s="59"/>
      <c r="DF186" s="59"/>
      <c r="DG186" s="59"/>
      <c r="DH186" s="59"/>
      <c r="DI186" s="59"/>
      <c r="DJ186" s="59"/>
      <c r="DK186" s="59"/>
      <c r="DL186" s="59"/>
      <c r="DM186" s="59"/>
      <c r="DN186" s="59"/>
    </row>
    <row r="187" spans="1:118" s="266" customFormat="1" ht="47.25" outlineLevel="1" x14ac:dyDescent="0.25">
      <c r="A187" s="279"/>
      <c r="B187" s="88" t="s">
        <v>82</v>
      </c>
      <c r="C187" s="89">
        <f t="shared" si="88"/>
        <v>2629.6</v>
      </c>
      <c r="D187" s="89">
        <f>D188</f>
        <v>1805.8</v>
      </c>
      <c r="E187" s="89">
        <f t="shared" ref="E187:L187" si="89">E188</f>
        <v>823.8</v>
      </c>
      <c r="F187" s="89">
        <f t="shared" si="89"/>
        <v>0</v>
      </c>
      <c r="G187" s="89">
        <f t="shared" si="89"/>
        <v>0</v>
      </c>
      <c r="H187" s="89">
        <f t="shared" si="85"/>
        <v>2585.3000000000002</v>
      </c>
      <c r="I187" s="89">
        <f t="shared" si="89"/>
        <v>1803.6</v>
      </c>
      <c r="J187" s="89">
        <f t="shared" si="89"/>
        <v>781.7</v>
      </c>
      <c r="K187" s="89">
        <f t="shared" si="89"/>
        <v>0</v>
      </c>
      <c r="L187" s="89">
        <f t="shared" si="89"/>
        <v>0</v>
      </c>
      <c r="M187" s="89">
        <f t="shared" si="75"/>
        <v>98.3</v>
      </c>
      <c r="N187" s="89">
        <f t="shared" ref="N187:N216" si="90">C187-H187</f>
        <v>44.3</v>
      </c>
      <c r="O187" s="89">
        <f t="shared" si="78"/>
        <v>99.9</v>
      </c>
      <c r="P187" s="89">
        <f t="shared" si="79"/>
        <v>2.2000000000000002</v>
      </c>
      <c r="Q187" s="89">
        <f t="shared" si="80"/>
        <v>94.9</v>
      </c>
      <c r="R187" s="89">
        <f t="shared" si="81"/>
        <v>42.1</v>
      </c>
      <c r="S187" s="89" t="str">
        <f t="shared" si="87"/>
        <v>-</v>
      </c>
      <c r="T187" s="89">
        <f t="shared" si="82"/>
        <v>0</v>
      </c>
      <c r="U187" s="96"/>
      <c r="V187" s="76"/>
      <c r="W187" s="113"/>
      <c r="X187" s="238"/>
      <c r="Y187" s="95"/>
      <c r="Z187" s="95"/>
      <c r="AA187" s="238"/>
      <c r="AB187" s="115"/>
      <c r="AC187" s="238"/>
      <c r="AD187" s="238"/>
      <c r="AE187" s="238"/>
      <c r="AF187" s="238"/>
      <c r="AG187" s="238"/>
      <c r="AH187" s="238"/>
      <c r="AI187" s="238"/>
      <c r="AJ187" s="238"/>
      <c r="AK187" s="238"/>
      <c r="AL187" s="238"/>
      <c r="AM187" s="238"/>
      <c r="AN187" s="238"/>
      <c r="AO187" s="238"/>
      <c r="AP187" s="238"/>
      <c r="AQ187" s="238"/>
      <c r="AR187" s="238"/>
      <c r="AS187" s="238"/>
      <c r="AT187" s="238"/>
      <c r="AU187" s="238"/>
      <c r="AV187" s="238"/>
      <c r="AW187" s="238"/>
      <c r="AX187" s="238"/>
      <c r="AY187" s="238"/>
      <c r="AZ187" s="238"/>
      <c r="BA187" s="238"/>
      <c r="BB187" s="238"/>
      <c r="BC187" s="238"/>
      <c r="BD187" s="238"/>
      <c r="BE187" s="238"/>
      <c r="BF187" s="238"/>
      <c r="BG187" s="238"/>
      <c r="BH187" s="238"/>
      <c r="BI187" s="238"/>
      <c r="BJ187" s="238"/>
      <c r="BK187" s="238"/>
      <c r="BL187" s="238"/>
      <c r="BM187" s="238"/>
      <c r="BN187" s="238"/>
      <c r="BO187" s="238"/>
      <c r="BP187" s="238"/>
      <c r="BQ187" s="238"/>
      <c r="BR187" s="238"/>
      <c r="BS187" s="238"/>
      <c r="BT187" s="238"/>
      <c r="BU187" s="238"/>
      <c r="BV187" s="238"/>
      <c r="BW187" s="238"/>
      <c r="BX187" s="238"/>
      <c r="BY187" s="238"/>
      <c r="BZ187" s="238"/>
      <c r="CA187" s="238"/>
      <c r="CB187" s="238"/>
      <c r="CC187" s="238"/>
      <c r="CD187" s="238"/>
      <c r="CE187" s="238"/>
      <c r="CF187" s="238"/>
      <c r="CG187" s="238"/>
      <c r="CH187" s="238"/>
      <c r="CI187" s="238"/>
      <c r="CJ187" s="238"/>
      <c r="CK187" s="238"/>
      <c r="CL187" s="238"/>
      <c r="CM187" s="238"/>
      <c r="CN187" s="238"/>
      <c r="CO187" s="238"/>
      <c r="CP187" s="238"/>
      <c r="CQ187" s="238"/>
      <c r="CR187" s="238"/>
      <c r="CS187" s="238"/>
      <c r="CT187" s="238"/>
      <c r="CU187" s="238"/>
      <c r="CV187" s="238"/>
      <c r="CW187" s="238"/>
      <c r="CX187" s="238"/>
      <c r="CY187" s="238"/>
      <c r="CZ187" s="238"/>
      <c r="DA187" s="238"/>
      <c r="DB187" s="238"/>
      <c r="DC187" s="238"/>
      <c r="DD187" s="238"/>
      <c r="DE187" s="238"/>
      <c r="DF187" s="238"/>
      <c r="DG187" s="238"/>
      <c r="DH187" s="238"/>
      <c r="DI187" s="238"/>
      <c r="DJ187" s="238"/>
      <c r="DK187" s="238"/>
      <c r="DL187" s="238"/>
      <c r="DM187" s="238"/>
      <c r="DN187" s="238"/>
    </row>
    <row r="188" spans="1:118" s="11" customFormat="1" ht="47.25" outlineLevel="2" x14ac:dyDescent="0.25">
      <c r="A188" s="269" t="s">
        <v>107</v>
      </c>
      <c r="B188" s="132" t="s">
        <v>499</v>
      </c>
      <c r="C188" s="259">
        <f t="shared" ref="C188:C196" si="91">SUM(D188:F188)</f>
        <v>2629.6</v>
      </c>
      <c r="D188" s="259">
        <v>1805.8</v>
      </c>
      <c r="E188" s="259">
        <v>823.8</v>
      </c>
      <c r="F188" s="259">
        <v>0</v>
      </c>
      <c r="G188" s="259">
        <v>0</v>
      </c>
      <c r="H188" s="259">
        <f t="shared" ref="H188:H196" si="92">SUM(I188:K188)</f>
        <v>2585.3000000000002</v>
      </c>
      <c r="I188" s="259">
        <v>1803.6</v>
      </c>
      <c r="J188" s="259">
        <v>781.7</v>
      </c>
      <c r="K188" s="259">
        <v>0</v>
      </c>
      <c r="L188" s="259">
        <v>0</v>
      </c>
      <c r="M188" s="259">
        <f t="shared" si="75"/>
        <v>98.3</v>
      </c>
      <c r="N188" s="259">
        <f t="shared" si="90"/>
        <v>44.3</v>
      </c>
      <c r="O188" s="259">
        <f t="shared" si="78"/>
        <v>99.9</v>
      </c>
      <c r="P188" s="259">
        <f t="shared" si="79"/>
        <v>2.2000000000000002</v>
      </c>
      <c r="Q188" s="259">
        <f t="shared" si="80"/>
        <v>94.9</v>
      </c>
      <c r="R188" s="259">
        <f t="shared" si="81"/>
        <v>42.1</v>
      </c>
      <c r="S188" s="259" t="str">
        <f t="shared" si="87"/>
        <v>-</v>
      </c>
      <c r="T188" s="259">
        <f t="shared" si="82"/>
        <v>0</v>
      </c>
      <c r="U188" s="99"/>
      <c r="V188" s="76"/>
      <c r="W188" s="113"/>
      <c r="X188" s="59"/>
      <c r="Y188" s="92"/>
      <c r="Z188" s="92"/>
      <c r="AA188" s="59"/>
      <c r="AB188" s="115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/>
      <c r="CR188" s="59"/>
      <c r="CS188" s="59"/>
      <c r="CT188" s="59"/>
      <c r="CU188" s="59"/>
      <c r="CV188" s="59"/>
      <c r="CW188" s="59"/>
      <c r="CX188" s="59"/>
      <c r="CY188" s="59"/>
      <c r="CZ188" s="59"/>
      <c r="DA188" s="59"/>
      <c r="DB188" s="59"/>
      <c r="DC188" s="59"/>
      <c r="DD188" s="59"/>
      <c r="DE188" s="59"/>
      <c r="DF188" s="59"/>
      <c r="DG188" s="59"/>
      <c r="DH188" s="59"/>
      <c r="DI188" s="59"/>
      <c r="DJ188" s="59"/>
      <c r="DK188" s="59"/>
      <c r="DL188" s="59"/>
      <c r="DM188" s="59"/>
      <c r="DN188" s="59"/>
    </row>
    <row r="189" spans="1:118" s="266" customFormat="1" ht="31.5" outlineLevel="1" x14ac:dyDescent="0.25">
      <c r="A189" s="105"/>
      <c r="B189" s="88" t="s">
        <v>14</v>
      </c>
      <c r="C189" s="89">
        <f t="shared" si="91"/>
        <v>2062.8000000000002</v>
      </c>
      <c r="D189" s="89">
        <f>D190</f>
        <v>189.8</v>
      </c>
      <c r="E189" s="89">
        <f>E190</f>
        <v>1779.1</v>
      </c>
      <c r="F189" s="89">
        <f>F190</f>
        <v>93.9</v>
      </c>
      <c r="G189" s="89">
        <f>G190</f>
        <v>0</v>
      </c>
      <c r="H189" s="89">
        <f t="shared" si="92"/>
        <v>1971.6</v>
      </c>
      <c r="I189" s="89">
        <f>I190</f>
        <v>98.6</v>
      </c>
      <c r="J189" s="89">
        <f>J190</f>
        <v>1779.1</v>
      </c>
      <c r="K189" s="89">
        <f>K190</f>
        <v>93.9</v>
      </c>
      <c r="L189" s="89">
        <f>L190</f>
        <v>0</v>
      </c>
      <c r="M189" s="89">
        <f t="shared" si="75"/>
        <v>95.6</v>
      </c>
      <c r="N189" s="89">
        <f t="shared" si="90"/>
        <v>91.2</v>
      </c>
      <c r="O189" s="89">
        <f t="shared" si="78"/>
        <v>51.9</v>
      </c>
      <c r="P189" s="89">
        <f t="shared" si="79"/>
        <v>91.2</v>
      </c>
      <c r="Q189" s="89">
        <f t="shared" si="80"/>
        <v>100</v>
      </c>
      <c r="R189" s="89">
        <f t="shared" si="81"/>
        <v>0</v>
      </c>
      <c r="S189" s="89">
        <f t="shared" si="87"/>
        <v>100</v>
      </c>
      <c r="T189" s="89">
        <f t="shared" si="82"/>
        <v>0</v>
      </c>
      <c r="U189" s="96"/>
      <c r="V189" s="76"/>
      <c r="W189" s="113"/>
      <c r="X189" s="238"/>
      <c r="Y189" s="95"/>
      <c r="Z189" s="95"/>
      <c r="AA189" s="238"/>
      <c r="AB189" s="115"/>
      <c r="AC189" s="238"/>
      <c r="AD189" s="238"/>
      <c r="AE189" s="238"/>
      <c r="AF189" s="238"/>
      <c r="AG189" s="238"/>
      <c r="AH189" s="238"/>
      <c r="AI189" s="238"/>
      <c r="AJ189" s="238"/>
      <c r="AK189" s="238"/>
      <c r="AL189" s="238"/>
      <c r="AM189" s="238"/>
      <c r="AN189" s="238"/>
      <c r="AO189" s="238"/>
      <c r="AP189" s="238"/>
      <c r="AQ189" s="238"/>
      <c r="AR189" s="238"/>
      <c r="AS189" s="238"/>
      <c r="AT189" s="238"/>
      <c r="AU189" s="238"/>
      <c r="AV189" s="238"/>
      <c r="AW189" s="238"/>
      <c r="AX189" s="238"/>
      <c r="AY189" s="238"/>
      <c r="AZ189" s="238"/>
      <c r="BA189" s="238"/>
      <c r="BB189" s="238"/>
      <c r="BC189" s="238"/>
      <c r="BD189" s="238"/>
      <c r="BE189" s="238"/>
      <c r="BF189" s="238"/>
      <c r="BG189" s="238"/>
      <c r="BH189" s="238"/>
      <c r="BI189" s="238"/>
      <c r="BJ189" s="238"/>
      <c r="BK189" s="238"/>
      <c r="BL189" s="238"/>
      <c r="BM189" s="238"/>
      <c r="BN189" s="238"/>
      <c r="BO189" s="238"/>
      <c r="BP189" s="238"/>
      <c r="BQ189" s="238"/>
      <c r="BR189" s="238"/>
      <c r="BS189" s="238"/>
      <c r="BT189" s="238"/>
      <c r="BU189" s="238"/>
      <c r="BV189" s="238"/>
      <c r="BW189" s="238"/>
      <c r="BX189" s="238"/>
      <c r="BY189" s="238"/>
      <c r="BZ189" s="238"/>
      <c r="CA189" s="238"/>
      <c r="CB189" s="238"/>
      <c r="CC189" s="238"/>
      <c r="CD189" s="238"/>
      <c r="CE189" s="238"/>
      <c r="CF189" s="238"/>
      <c r="CG189" s="238"/>
      <c r="CH189" s="238"/>
      <c r="CI189" s="238"/>
      <c r="CJ189" s="238"/>
      <c r="CK189" s="238"/>
      <c r="CL189" s="238"/>
      <c r="CM189" s="238"/>
      <c r="CN189" s="238"/>
      <c r="CO189" s="238"/>
      <c r="CP189" s="238"/>
      <c r="CQ189" s="238"/>
      <c r="CR189" s="238"/>
      <c r="CS189" s="238"/>
      <c r="CT189" s="238"/>
      <c r="CU189" s="238"/>
      <c r="CV189" s="238"/>
      <c r="CW189" s="238"/>
      <c r="CX189" s="238"/>
      <c r="CY189" s="238"/>
      <c r="CZ189" s="238"/>
      <c r="DA189" s="238"/>
      <c r="DB189" s="238"/>
      <c r="DC189" s="238"/>
      <c r="DD189" s="238"/>
      <c r="DE189" s="238"/>
      <c r="DF189" s="238"/>
      <c r="DG189" s="238"/>
      <c r="DH189" s="238"/>
      <c r="DI189" s="238"/>
      <c r="DJ189" s="238"/>
      <c r="DK189" s="238"/>
      <c r="DL189" s="238"/>
      <c r="DM189" s="238"/>
      <c r="DN189" s="238"/>
    </row>
    <row r="190" spans="1:118" s="11" customFormat="1" ht="94.5" outlineLevel="2" x14ac:dyDescent="0.25">
      <c r="A190" s="90" t="s">
        <v>110</v>
      </c>
      <c r="B190" s="212" t="s">
        <v>500</v>
      </c>
      <c r="C190" s="259">
        <f t="shared" si="91"/>
        <v>2062.8000000000002</v>
      </c>
      <c r="D190" s="93">
        <v>189.8</v>
      </c>
      <c r="E190" s="93">
        <v>1779.1</v>
      </c>
      <c r="F190" s="93">
        <v>93.9</v>
      </c>
      <c r="G190" s="93">
        <v>0</v>
      </c>
      <c r="H190" s="259">
        <f t="shared" si="92"/>
        <v>1971.6</v>
      </c>
      <c r="I190" s="93">
        <v>98.6</v>
      </c>
      <c r="J190" s="93">
        <v>1779.1</v>
      </c>
      <c r="K190" s="93">
        <v>93.9</v>
      </c>
      <c r="L190" s="93">
        <v>0</v>
      </c>
      <c r="M190" s="259">
        <f t="shared" si="75"/>
        <v>95.6</v>
      </c>
      <c r="N190" s="259">
        <f t="shared" si="90"/>
        <v>91.2</v>
      </c>
      <c r="O190" s="259">
        <f t="shared" si="78"/>
        <v>51.9</v>
      </c>
      <c r="P190" s="259">
        <f t="shared" si="79"/>
        <v>91.2</v>
      </c>
      <c r="Q190" s="259">
        <f t="shared" si="80"/>
        <v>100</v>
      </c>
      <c r="R190" s="259">
        <f t="shared" si="81"/>
        <v>0</v>
      </c>
      <c r="S190" s="259">
        <f t="shared" si="87"/>
        <v>100</v>
      </c>
      <c r="T190" s="259">
        <f t="shared" si="82"/>
        <v>0</v>
      </c>
      <c r="U190" s="99"/>
      <c r="V190" s="76"/>
      <c r="W190" s="113"/>
      <c r="X190" s="59"/>
      <c r="Y190" s="92"/>
      <c r="Z190" s="92"/>
      <c r="AA190" s="59"/>
      <c r="AB190" s="115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59"/>
      <c r="CW190" s="59"/>
      <c r="CX190" s="59"/>
      <c r="CY190" s="59"/>
      <c r="CZ190" s="59"/>
      <c r="DA190" s="59"/>
      <c r="DB190" s="59"/>
      <c r="DC190" s="59"/>
      <c r="DD190" s="59"/>
      <c r="DE190" s="59"/>
      <c r="DF190" s="59"/>
      <c r="DG190" s="59"/>
      <c r="DH190" s="59"/>
      <c r="DI190" s="59"/>
      <c r="DJ190" s="59"/>
      <c r="DK190" s="59"/>
      <c r="DL190" s="59"/>
      <c r="DM190" s="59"/>
      <c r="DN190" s="59"/>
    </row>
    <row r="191" spans="1:118" s="266" customFormat="1" ht="31.5" outlineLevel="1" x14ac:dyDescent="0.25">
      <c r="A191" s="105"/>
      <c r="B191" s="88" t="s">
        <v>73</v>
      </c>
      <c r="C191" s="89">
        <f t="shared" si="91"/>
        <v>279545.09999999998</v>
      </c>
      <c r="D191" s="89">
        <f>D192+D193+D194</f>
        <v>6902.5</v>
      </c>
      <c r="E191" s="89">
        <f>E192+E193+E194</f>
        <v>200524.6</v>
      </c>
      <c r="F191" s="89">
        <f>F192+F193+F194</f>
        <v>72118</v>
      </c>
      <c r="G191" s="89">
        <f>G192+G193+G194</f>
        <v>0</v>
      </c>
      <c r="H191" s="89">
        <f t="shared" si="92"/>
        <v>202964.1</v>
      </c>
      <c r="I191" s="89">
        <f>I192+I193+I194</f>
        <v>3637.7</v>
      </c>
      <c r="J191" s="89">
        <f>J192+J193+J194</f>
        <v>127208.4</v>
      </c>
      <c r="K191" s="89">
        <f>K192+K193+K194</f>
        <v>72118</v>
      </c>
      <c r="L191" s="89">
        <f>L192+L193+L194</f>
        <v>0</v>
      </c>
      <c r="M191" s="89">
        <f t="shared" si="75"/>
        <v>72.599999999999994</v>
      </c>
      <c r="N191" s="89">
        <f t="shared" si="90"/>
        <v>76581</v>
      </c>
      <c r="O191" s="89">
        <f t="shared" si="78"/>
        <v>52.7</v>
      </c>
      <c r="P191" s="89">
        <f t="shared" si="79"/>
        <v>3264.8</v>
      </c>
      <c r="Q191" s="89">
        <f t="shared" si="80"/>
        <v>63.4</v>
      </c>
      <c r="R191" s="89">
        <f t="shared" si="81"/>
        <v>73316.2</v>
      </c>
      <c r="S191" s="89">
        <f t="shared" si="87"/>
        <v>100</v>
      </c>
      <c r="T191" s="89">
        <f t="shared" si="82"/>
        <v>0</v>
      </c>
      <c r="U191" s="96"/>
      <c r="V191" s="76"/>
      <c r="W191" s="113"/>
      <c r="X191" s="238"/>
      <c r="Y191" s="95"/>
      <c r="Z191" s="95"/>
      <c r="AA191" s="238"/>
      <c r="AB191" s="115"/>
      <c r="AC191" s="238"/>
      <c r="AD191" s="238"/>
      <c r="AE191" s="238"/>
      <c r="AF191" s="238"/>
      <c r="AG191" s="238"/>
      <c r="AH191" s="238"/>
      <c r="AI191" s="238"/>
      <c r="AJ191" s="238"/>
      <c r="AK191" s="238"/>
      <c r="AL191" s="238"/>
      <c r="AM191" s="238"/>
      <c r="AN191" s="238"/>
      <c r="AO191" s="238"/>
      <c r="AP191" s="238"/>
      <c r="AQ191" s="238"/>
      <c r="AR191" s="238"/>
      <c r="AS191" s="238"/>
      <c r="AT191" s="238"/>
      <c r="AU191" s="238"/>
      <c r="AV191" s="238"/>
      <c r="AW191" s="238"/>
      <c r="AX191" s="238"/>
      <c r="AY191" s="238"/>
      <c r="AZ191" s="238"/>
      <c r="BA191" s="238"/>
      <c r="BB191" s="238"/>
      <c r="BC191" s="238"/>
      <c r="BD191" s="238"/>
      <c r="BE191" s="238"/>
      <c r="BF191" s="238"/>
      <c r="BG191" s="238"/>
      <c r="BH191" s="238"/>
      <c r="BI191" s="238"/>
      <c r="BJ191" s="238"/>
      <c r="BK191" s="238"/>
      <c r="BL191" s="238"/>
      <c r="BM191" s="238"/>
      <c r="BN191" s="238"/>
      <c r="BO191" s="238"/>
      <c r="BP191" s="238"/>
      <c r="BQ191" s="238"/>
      <c r="BR191" s="238"/>
      <c r="BS191" s="238"/>
      <c r="BT191" s="238"/>
      <c r="BU191" s="238"/>
      <c r="BV191" s="238"/>
      <c r="BW191" s="238"/>
      <c r="BX191" s="238"/>
      <c r="BY191" s="238"/>
      <c r="BZ191" s="238"/>
      <c r="CA191" s="238"/>
      <c r="CB191" s="238"/>
      <c r="CC191" s="238"/>
      <c r="CD191" s="238"/>
      <c r="CE191" s="238"/>
      <c r="CF191" s="238"/>
      <c r="CG191" s="238"/>
      <c r="CH191" s="238"/>
      <c r="CI191" s="238"/>
      <c r="CJ191" s="238"/>
      <c r="CK191" s="238"/>
      <c r="CL191" s="238"/>
      <c r="CM191" s="238"/>
      <c r="CN191" s="238"/>
      <c r="CO191" s="238"/>
      <c r="CP191" s="238"/>
      <c r="CQ191" s="238"/>
      <c r="CR191" s="238"/>
      <c r="CS191" s="238"/>
      <c r="CT191" s="238"/>
      <c r="CU191" s="238"/>
      <c r="CV191" s="238"/>
      <c r="CW191" s="238"/>
      <c r="CX191" s="238"/>
      <c r="CY191" s="238"/>
      <c r="CZ191" s="238"/>
      <c r="DA191" s="238"/>
      <c r="DB191" s="238"/>
      <c r="DC191" s="238"/>
      <c r="DD191" s="238"/>
      <c r="DE191" s="238"/>
      <c r="DF191" s="238"/>
      <c r="DG191" s="238"/>
      <c r="DH191" s="238"/>
      <c r="DI191" s="238"/>
      <c r="DJ191" s="238"/>
      <c r="DK191" s="238"/>
      <c r="DL191" s="238"/>
      <c r="DM191" s="238"/>
      <c r="DN191" s="238"/>
    </row>
    <row r="192" spans="1:118" s="11" customFormat="1" ht="31.5" outlineLevel="2" x14ac:dyDescent="0.25">
      <c r="A192" s="90" t="s">
        <v>119</v>
      </c>
      <c r="B192" s="212" t="s">
        <v>501</v>
      </c>
      <c r="C192" s="259">
        <f t="shared" si="91"/>
        <v>0</v>
      </c>
      <c r="D192" s="93">
        <v>0</v>
      </c>
      <c r="E192" s="93">
        <v>0</v>
      </c>
      <c r="F192" s="93">
        <v>0</v>
      </c>
      <c r="G192" s="93">
        <v>0</v>
      </c>
      <c r="H192" s="259">
        <f t="shared" si="92"/>
        <v>0</v>
      </c>
      <c r="I192" s="93">
        <v>0</v>
      </c>
      <c r="J192" s="93">
        <v>0</v>
      </c>
      <c r="K192" s="93">
        <v>0</v>
      </c>
      <c r="L192" s="93">
        <v>0</v>
      </c>
      <c r="M192" s="259" t="str">
        <f t="shared" si="75"/>
        <v>-</v>
      </c>
      <c r="N192" s="259">
        <f t="shared" si="90"/>
        <v>0</v>
      </c>
      <c r="O192" s="259" t="str">
        <f t="shared" si="78"/>
        <v>-</v>
      </c>
      <c r="P192" s="259">
        <f t="shared" si="79"/>
        <v>0</v>
      </c>
      <c r="Q192" s="259" t="str">
        <f t="shared" si="80"/>
        <v>-</v>
      </c>
      <c r="R192" s="259">
        <f t="shared" si="81"/>
        <v>0</v>
      </c>
      <c r="S192" s="259" t="str">
        <f t="shared" si="87"/>
        <v>-</v>
      </c>
      <c r="T192" s="259">
        <f t="shared" si="82"/>
        <v>0</v>
      </c>
      <c r="U192" s="99"/>
      <c r="V192" s="76"/>
      <c r="W192" s="113"/>
      <c r="X192" s="59"/>
      <c r="Y192" s="92"/>
      <c r="Z192" s="92"/>
      <c r="AA192" s="59"/>
      <c r="AB192" s="115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/>
      <c r="CR192" s="59"/>
      <c r="CS192" s="59"/>
      <c r="CT192" s="59"/>
      <c r="CU192" s="59"/>
      <c r="CV192" s="59"/>
      <c r="CW192" s="59"/>
      <c r="CX192" s="59"/>
      <c r="CY192" s="59"/>
      <c r="CZ192" s="59"/>
      <c r="DA192" s="59"/>
      <c r="DB192" s="59"/>
      <c r="DC192" s="59"/>
      <c r="DD192" s="59"/>
      <c r="DE192" s="59"/>
      <c r="DF192" s="59"/>
      <c r="DG192" s="59"/>
      <c r="DH192" s="59"/>
      <c r="DI192" s="59"/>
      <c r="DJ192" s="59"/>
      <c r="DK192" s="59"/>
      <c r="DL192" s="59"/>
      <c r="DM192" s="59"/>
      <c r="DN192" s="59"/>
    </row>
    <row r="193" spans="1:118" s="11" customFormat="1" ht="31.5" outlineLevel="2" x14ac:dyDescent="0.25">
      <c r="A193" s="90" t="s">
        <v>120</v>
      </c>
      <c r="B193" s="212" t="s">
        <v>502</v>
      </c>
      <c r="C193" s="259">
        <f t="shared" si="91"/>
        <v>0</v>
      </c>
      <c r="D193" s="93">
        <v>0</v>
      </c>
      <c r="E193" s="93">
        <v>0</v>
      </c>
      <c r="F193" s="93">
        <v>0</v>
      </c>
      <c r="G193" s="93">
        <v>0</v>
      </c>
      <c r="H193" s="259">
        <f t="shared" si="92"/>
        <v>0</v>
      </c>
      <c r="I193" s="93">
        <v>0</v>
      </c>
      <c r="J193" s="93">
        <v>0</v>
      </c>
      <c r="K193" s="93">
        <v>0</v>
      </c>
      <c r="L193" s="93">
        <v>0</v>
      </c>
      <c r="M193" s="259" t="str">
        <f t="shared" si="75"/>
        <v>-</v>
      </c>
      <c r="N193" s="259">
        <f t="shared" si="90"/>
        <v>0</v>
      </c>
      <c r="O193" s="259" t="str">
        <f t="shared" si="78"/>
        <v>-</v>
      </c>
      <c r="P193" s="259">
        <f t="shared" si="79"/>
        <v>0</v>
      </c>
      <c r="Q193" s="259" t="str">
        <f t="shared" si="80"/>
        <v>-</v>
      </c>
      <c r="R193" s="259">
        <f t="shared" si="81"/>
        <v>0</v>
      </c>
      <c r="S193" s="259" t="str">
        <f t="shared" si="87"/>
        <v>-</v>
      </c>
      <c r="T193" s="259">
        <f t="shared" si="82"/>
        <v>0</v>
      </c>
      <c r="U193" s="99"/>
      <c r="V193" s="76"/>
      <c r="W193" s="113"/>
      <c r="X193" s="59"/>
      <c r="Y193" s="92"/>
      <c r="Z193" s="92"/>
      <c r="AA193" s="59"/>
      <c r="AB193" s="115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  <c r="DA193" s="59"/>
      <c r="DB193" s="59"/>
      <c r="DC193" s="59"/>
      <c r="DD193" s="59"/>
      <c r="DE193" s="59"/>
      <c r="DF193" s="59"/>
      <c r="DG193" s="59"/>
      <c r="DH193" s="59"/>
      <c r="DI193" s="59"/>
      <c r="DJ193" s="59"/>
      <c r="DK193" s="59"/>
      <c r="DL193" s="59"/>
      <c r="DM193" s="59"/>
      <c r="DN193" s="59"/>
    </row>
    <row r="194" spans="1:118" s="11" customFormat="1" ht="63" outlineLevel="2" x14ac:dyDescent="0.25">
      <c r="A194" s="90" t="s">
        <v>205</v>
      </c>
      <c r="B194" s="212" t="s">
        <v>503</v>
      </c>
      <c r="C194" s="259">
        <f t="shared" si="91"/>
        <v>279545.09999999998</v>
      </c>
      <c r="D194" s="93">
        <f>D195+D196</f>
        <v>6902.5</v>
      </c>
      <c r="E194" s="93">
        <f>E195+E196</f>
        <v>200524.6</v>
      </c>
      <c r="F194" s="93">
        <f>F195+F196</f>
        <v>72118</v>
      </c>
      <c r="G194" s="93">
        <v>0</v>
      </c>
      <c r="H194" s="259">
        <f t="shared" si="92"/>
        <v>202964.1</v>
      </c>
      <c r="I194" s="93">
        <f>I195+I196</f>
        <v>3637.7</v>
      </c>
      <c r="J194" s="93">
        <f>J195+J196</f>
        <v>127208.4</v>
      </c>
      <c r="K194" s="93">
        <f>K195+K196</f>
        <v>72118</v>
      </c>
      <c r="L194" s="93">
        <v>0</v>
      </c>
      <c r="M194" s="259">
        <f t="shared" si="75"/>
        <v>72.599999999999994</v>
      </c>
      <c r="N194" s="259">
        <f t="shared" si="90"/>
        <v>76581</v>
      </c>
      <c r="O194" s="259">
        <f t="shared" si="78"/>
        <v>52.7</v>
      </c>
      <c r="P194" s="259">
        <f t="shared" si="79"/>
        <v>3264.8</v>
      </c>
      <c r="Q194" s="259">
        <f t="shared" si="80"/>
        <v>63.4</v>
      </c>
      <c r="R194" s="259">
        <f t="shared" si="81"/>
        <v>73316.2</v>
      </c>
      <c r="S194" s="259">
        <f t="shared" si="87"/>
        <v>100</v>
      </c>
      <c r="T194" s="259">
        <f t="shared" si="82"/>
        <v>0</v>
      </c>
      <c r="U194" s="99"/>
      <c r="V194" s="76"/>
      <c r="W194" s="113"/>
      <c r="X194" s="59"/>
      <c r="Y194" s="92"/>
      <c r="Z194" s="92"/>
      <c r="AA194" s="59"/>
      <c r="AB194" s="115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  <c r="DA194" s="59"/>
      <c r="DB194" s="59"/>
      <c r="DC194" s="59"/>
      <c r="DD194" s="59"/>
      <c r="DE194" s="59"/>
      <c r="DF194" s="59"/>
      <c r="DG194" s="59"/>
      <c r="DH194" s="59"/>
      <c r="DI194" s="59"/>
      <c r="DJ194" s="59"/>
      <c r="DK194" s="59"/>
      <c r="DL194" s="59"/>
      <c r="DM194" s="59"/>
      <c r="DN194" s="59"/>
    </row>
    <row r="195" spans="1:118" s="11" customFormat="1" ht="31.5" outlineLevel="3" x14ac:dyDescent="0.25">
      <c r="A195" s="196" t="s">
        <v>389</v>
      </c>
      <c r="B195" s="280" t="s">
        <v>388</v>
      </c>
      <c r="C195" s="259">
        <f t="shared" si="91"/>
        <v>138050.29999999999</v>
      </c>
      <c r="D195" s="248">
        <v>6902.5</v>
      </c>
      <c r="E195" s="248">
        <v>108658.9</v>
      </c>
      <c r="F195" s="248">
        <v>22488.9</v>
      </c>
      <c r="G195" s="93">
        <v>0</v>
      </c>
      <c r="H195" s="259">
        <f t="shared" si="92"/>
        <v>72753.5</v>
      </c>
      <c r="I195" s="248">
        <v>3637.7</v>
      </c>
      <c r="J195" s="281">
        <v>46626.9</v>
      </c>
      <c r="K195" s="248">
        <v>22488.9</v>
      </c>
      <c r="L195" s="93">
        <v>0</v>
      </c>
      <c r="M195" s="281"/>
      <c r="N195" s="259">
        <f t="shared" si="90"/>
        <v>65296.800000000003</v>
      </c>
      <c r="O195" s="259">
        <f t="shared" si="78"/>
        <v>52.7</v>
      </c>
      <c r="P195" s="259">
        <f t="shared" si="79"/>
        <v>3264.8</v>
      </c>
      <c r="Q195" s="259">
        <f t="shared" ref="Q195:Q207" si="93">IFERROR(J195/E195*100,"-")</f>
        <v>42.9</v>
      </c>
      <c r="R195" s="259">
        <f t="shared" ref="R195:R206" si="94">E195-J195</f>
        <v>62032</v>
      </c>
      <c r="S195" s="259">
        <f t="shared" si="87"/>
        <v>100</v>
      </c>
      <c r="T195" s="259">
        <f t="shared" si="82"/>
        <v>0</v>
      </c>
      <c r="U195" s="99"/>
      <c r="V195" s="76"/>
      <c r="W195" s="113"/>
      <c r="X195" s="59"/>
      <c r="Y195" s="92"/>
      <c r="Z195" s="92"/>
      <c r="AA195" s="59"/>
      <c r="AB195" s="115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  <c r="DA195" s="59"/>
      <c r="DB195" s="59"/>
      <c r="DC195" s="59"/>
      <c r="DD195" s="59"/>
      <c r="DE195" s="59"/>
      <c r="DF195" s="59"/>
      <c r="DG195" s="59"/>
      <c r="DH195" s="59"/>
      <c r="DI195" s="59"/>
      <c r="DJ195" s="59"/>
      <c r="DK195" s="59"/>
      <c r="DL195" s="59"/>
      <c r="DM195" s="59"/>
      <c r="DN195" s="59"/>
    </row>
    <row r="196" spans="1:118" s="11" customFormat="1" ht="110.25" outlineLevel="3" x14ac:dyDescent="0.25">
      <c r="A196" s="196" t="s">
        <v>390</v>
      </c>
      <c r="B196" s="280" t="s">
        <v>387</v>
      </c>
      <c r="C196" s="259">
        <f t="shared" si="91"/>
        <v>141494.79999999999</v>
      </c>
      <c r="D196" s="248">
        <v>0</v>
      </c>
      <c r="E196" s="248">
        <v>91865.7</v>
      </c>
      <c r="F196" s="248">
        <v>49629.1</v>
      </c>
      <c r="G196" s="93">
        <v>0</v>
      </c>
      <c r="H196" s="259">
        <f t="shared" si="92"/>
        <v>130210.6</v>
      </c>
      <c r="I196" s="248">
        <v>0</v>
      </c>
      <c r="J196" s="248">
        <v>80581.5</v>
      </c>
      <c r="K196" s="248">
        <v>49629.1</v>
      </c>
      <c r="L196" s="93">
        <v>0</v>
      </c>
      <c r="M196" s="281"/>
      <c r="N196" s="259">
        <f t="shared" si="90"/>
        <v>11284.2</v>
      </c>
      <c r="O196" s="259" t="str">
        <f t="shared" si="78"/>
        <v>-</v>
      </c>
      <c r="P196" s="259">
        <f t="shared" si="79"/>
        <v>0</v>
      </c>
      <c r="Q196" s="259">
        <f t="shared" si="93"/>
        <v>87.7</v>
      </c>
      <c r="R196" s="259">
        <f t="shared" si="94"/>
        <v>11284.2</v>
      </c>
      <c r="S196" s="259">
        <f t="shared" si="87"/>
        <v>100</v>
      </c>
      <c r="T196" s="259">
        <f t="shared" si="82"/>
        <v>0</v>
      </c>
      <c r="U196" s="99"/>
      <c r="V196" s="76"/>
      <c r="W196" s="113"/>
      <c r="X196" s="59"/>
      <c r="Y196" s="92"/>
      <c r="Z196" s="92"/>
      <c r="AA196" s="59"/>
      <c r="AB196" s="115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  <c r="DA196" s="59"/>
      <c r="DB196" s="59"/>
      <c r="DC196" s="59"/>
      <c r="DD196" s="59"/>
      <c r="DE196" s="59"/>
      <c r="DF196" s="59"/>
      <c r="DG196" s="59"/>
      <c r="DH196" s="59"/>
      <c r="DI196" s="59"/>
      <c r="DJ196" s="59"/>
      <c r="DK196" s="59"/>
      <c r="DL196" s="59"/>
      <c r="DM196" s="59"/>
      <c r="DN196" s="59"/>
    </row>
    <row r="197" spans="1:118" s="188" customFormat="1" ht="98.25" customHeight="1" x14ac:dyDescent="0.25">
      <c r="A197" s="282">
        <v>10</v>
      </c>
      <c r="B197" s="283" t="s">
        <v>504</v>
      </c>
      <c r="C197" s="284">
        <f t="shared" ref="C197:C207" si="95">SUM(D197:F197)</f>
        <v>310827.5</v>
      </c>
      <c r="D197" s="284">
        <f>D198+D208+D210+D212</f>
        <v>105360.2</v>
      </c>
      <c r="E197" s="284">
        <f>E198+E208+E210+E212</f>
        <v>205467.3</v>
      </c>
      <c r="F197" s="284">
        <f>F198+F208+F210+F212</f>
        <v>0</v>
      </c>
      <c r="G197" s="284">
        <f>G198+G208+G210+G212</f>
        <v>0</v>
      </c>
      <c r="H197" s="284">
        <f>SUM(I197:K197)</f>
        <v>285279.90000000002</v>
      </c>
      <c r="I197" s="284">
        <f>I198+I208+I210+I212</f>
        <v>99536.3</v>
      </c>
      <c r="J197" s="284">
        <f>J198+J208+J210+J212</f>
        <v>185743.6</v>
      </c>
      <c r="K197" s="284">
        <f>K198+K208+K210+K212</f>
        <v>0</v>
      </c>
      <c r="L197" s="284">
        <f>L198+L208+L210+L212</f>
        <v>0</v>
      </c>
      <c r="M197" s="284">
        <f t="shared" ref="M197:M227" si="96">IFERROR(H197/C197*100,"-")</f>
        <v>91.8</v>
      </c>
      <c r="N197" s="284">
        <f t="shared" si="90"/>
        <v>25547.599999999999</v>
      </c>
      <c r="O197" s="284">
        <f t="shared" si="78"/>
        <v>94.5</v>
      </c>
      <c r="P197" s="284">
        <f t="shared" si="79"/>
        <v>5823.9</v>
      </c>
      <c r="Q197" s="284">
        <f t="shared" si="93"/>
        <v>90.4</v>
      </c>
      <c r="R197" s="284">
        <f t="shared" si="94"/>
        <v>19723.7</v>
      </c>
      <c r="S197" s="284" t="str">
        <f t="shared" si="87"/>
        <v>-</v>
      </c>
      <c r="T197" s="284">
        <f t="shared" si="82"/>
        <v>0</v>
      </c>
      <c r="U197" s="148"/>
      <c r="V197" s="76"/>
      <c r="W197" s="113"/>
      <c r="X197" s="187"/>
      <c r="Y197" s="95"/>
      <c r="Z197" s="95"/>
      <c r="AA197" s="187"/>
      <c r="AB197" s="115"/>
      <c r="AC197" s="187"/>
      <c r="AD197" s="187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187"/>
      <c r="AT197" s="187"/>
      <c r="AU197" s="187"/>
      <c r="AV197" s="187"/>
      <c r="AW197" s="187"/>
      <c r="AX197" s="187"/>
      <c r="AY197" s="187"/>
      <c r="AZ197" s="187"/>
      <c r="BA197" s="187"/>
      <c r="BB197" s="187"/>
      <c r="BC197" s="187"/>
      <c r="BD197" s="187"/>
      <c r="BE197" s="187"/>
      <c r="BF197" s="187"/>
      <c r="BG197" s="187"/>
      <c r="BH197" s="187"/>
      <c r="BI197" s="187"/>
      <c r="BJ197" s="187"/>
      <c r="BK197" s="187"/>
      <c r="BL197" s="187"/>
      <c r="BM197" s="187"/>
      <c r="BN197" s="187"/>
      <c r="BO197" s="187"/>
      <c r="BP197" s="187"/>
      <c r="BQ197" s="187"/>
      <c r="BR197" s="187"/>
      <c r="BS197" s="187"/>
      <c r="BT197" s="187"/>
      <c r="BU197" s="187"/>
      <c r="BV197" s="187"/>
      <c r="BW197" s="187"/>
      <c r="BX197" s="187"/>
      <c r="BY197" s="187"/>
      <c r="BZ197" s="187"/>
      <c r="CA197" s="187"/>
      <c r="CB197" s="187"/>
      <c r="CC197" s="187"/>
      <c r="CD197" s="187"/>
      <c r="CE197" s="187"/>
      <c r="CF197" s="187"/>
      <c r="CG197" s="187"/>
      <c r="CH197" s="187"/>
      <c r="CI197" s="187"/>
      <c r="CJ197" s="187"/>
      <c r="CK197" s="187"/>
      <c r="CL197" s="187"/>
      <c r="CM197" s="187"/>
      <c r="CN197" s="187"/>
      <c r="CO197" s="187"/>
      <c r="CP197" s="187"/>
      <c r="CQ197" s="187"/>
      <c r="CR197" s="187"/>
      <c r="CS197" s="187"/>
      <c r="CT197" s="187"/>
      <c r="CU197" s="187"/>
      <c r="CV197" s="187"/>
      <c r="CW197" s="187"/>
      <c r="CX197" s="187"/>
      <c r="CY197" s="187"/>
      <c r="CZ197" s="187"/>
      <c r="DA197" s="187"/>
      <c r="DB197" s="187"/>
      <c r="DC197" s="187"/>
      <c r="DD197" s="187"/>
      <c r="DE197" s="187"/>
      <c r="DF197" s="187"/>
      <c r="DG197" s="187"/>
      <c r="DH197" s="187"/>
      <c r="DI197" s="187"/>
      <c r="DJ197" s="187"/>
      <c r="DK197" s="187"/>
      <c r="DL197" s="187"/>
      <c r="DM197" s="187"/>
      <c r="DN197" s="187"/>
    </row>
    <row r="198" spans="1:118" s="101" customFormat="1" ht="47.25" outlineLevel="1" x14ac:dyDescent="0.25">
      <c r="A198" s="290"/>
      <c r="B198" s="88" t="s">
        <v>15</v>
      </c>
      <c r="C198" s="89">
        <f t="shared" si="95"/>
        <v>221106.5</v>
      </c>
      <c r="D198" s="89">
        <f>D199+D204+D205+D206</f>
        <v>15639.2</v>
      </c>
      <c r="E198" s="89">
        <f>E199+E204+E205+E206</f>
        <v>205467.3</v>
      </c>
      <c r="F198" s="89">
        <f>F199+F204+F205+F206</f>
        <v>0</v>
      </c>
      <c r="G198" s="89">
        <f>G199+G204+G205+G206</f>
        <v>0</v>
      </c>
      <c r="H198" s="89">
        <f>SUM(I198:K198)</f>
        <v>198307.1</v>
      </c>
      <c r="I198" s="89">
        <f>I199+I204+I205+I206</f>
        <v>12563.5</v>
      </c>
      <c r="J198" s="89">
        <f>J199+J204+J205+J206</f>
        <v>185743.6</v>
      </c>
      <c r="K198" s="89">
        <f>K199+K204+K205+K206</f>
        <v>0</v>
      </c>
      <c r="L198" s="89">
        <f>L199+L204+L205+L206</f>
        <v>0</v>
      </c>
      <c r="M198" s="89">
        <f t="shared" si="96"/>
        <v>89.7</v>
      </c>
      <c r="N198" s="89">
        <f t="shared" si="90"/>
        <v>22799.4</v>
      </c>
      <c r="O198" s="89">
        <f t="shared" si="78"/>
        <v>80.3</v>
      </c>
      <c r="P198" s="89">
        <f t="shared" si="79"/>
        <v>3075.7</v>
      </c>
      <c r="Q198" s="89">
        <f t="shared" si="93"/>
        <v>90.4</v>
      </c>
      <c r="R198" s="89">
        <f t="shared" si="94"/>
        <v>19723.7</v>
      </c>
      <c r="S198" s="89" t="str">
        <f t="shared" si="87"/>
        <v>-</v>
      </c>
      <c r="T198" s="89">
        <f t="shared" si="82"/>
        <v>0</v>
      </c>
      <c r="U198" s="96"/>
      <c r="V198" s="76"/>
      <c r="W198" s="113"/>
      <c r="X198" s="97"/>
      <c r="Y198" s="95"/>
      <c r="Z198" s="95"/>
      <c r="AA198" s="97"/>
      <c r="AB198" s="115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7"/>
      <c r="AV198" s="97"/>
      <c r="AW198" s="97"/>
      <c r="AX198" s="97"/>
      <c r="AY198" s="97"/>
      <c r="AZ198" s="97"/>
      <c r="BA198" s="97"/>
      <c r="BB198" s="97"/>
      <c r="BC198" s="97"/>
      <c r="BD198" s="97"/>
      <c r="BE198" s="97"/>
      <c r="BF198" s="97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7"/>
      <c r="BS198" s="97"/>
      <c r="BT198" s="97"/>
      <c r="BU198" s="97"/>
      <c r="BV198" s="97"/>
      <c r="BW198" s="97"/>
      <c r="BX198" s="97"/>
      <c r="BY198" s="97"/>
      <c r="BZ198" s="97"/>
      <c r="CA198" s="97"/>
      <c r="CB198" s="97"/>
      <c r="CC198" s="97"/>
      <c r="CD198" s="97"/>
      <c r="CE198" s="97"/>
      <c r="CF198" s="97"/>
      <c r="CG198" s="97"/>
      <c r="CH198" s="97"/>
      <c r="CI198" s="97"/>
      <c r="CJ198" s="97"/>
      <c r="CK198" s="97"/>
      <c r="CL198" s="97"/>
      <c r="CM198" s="97"/>
      <c r="CN198" s="97"/>
      <c r="CO198" s="97"/>
      <c r="CP198" s="97"/>
      <c r="CQ198" s="97"/>
      <c r="CR198" s="97"/>
      <c r="CS198" s="97"/>
      <c r="CT198" s="97"/>
      <c r="CU198" s="97"/>
      <c r="CV198" s="97"/>
      <c r="CW198" s="97"/>
      <c r="CX198" s="97"/>
      <c r="CY198" s="97"/>
      <c r="CZ198" s="97"/>
      <c r="DA198" s="97"/>
      <c r="DB198" s="97"/>
      <c r="DC198" s="97"/>
      <c r="DD198" s="97"/>
      <c r="DE198" s="97"/>
      <c r="DF198" s="97"/>
      <c r="DG198" s="97"/>
      <c r="DH198" s="97"/>
      <c r="DI198" s="97"/>
      <c r="DJ198" s="97"/>
      <c r="DK198" s="97"/>
      <c r="DL198" s="97"/>
      <c r="DM198" s="97"/>
      <c r="DN198" s="97"/>
    </row>
    <row r="199" spans="1:118" s="33" customFormat="1" ht="63" outlineLevel="2" x14ac:dyDescent="0.25">
      <c r="A199" s="90" t="s">
        <v>100</v>
      </c>
      <c r="B199" s="224" t="s">
        <v>509</v>
      </c>
      <c r="C199" s="93">
        <f t="shared" si="95"/>
        <v>144827.20000000001</v>
      </c>
      <c r="D199" s="93">
        <f>D200+D203</f>
        <v>11051.1</v>
      </c>
      <c r="E199" s="93">
        <f>E200+E203</f>
        <v>133776.1</v>
      </c>
      <c r="F199" s="93">
        <f>F200+F203</f>
        <v>0</v>
      </c>
      <c r="G199" s="93">
        <f>G200+G203</f>
        <v>0</v>
      </c>
      <c r="H199" s="109">
        <f t="shared" ref="H199:H207" si="97">SUM(I199:K199)</f>
        <v>122127.8</v>
      </c>
      <c r="I199" s="93">
        <f>I200+I203</f>
        <v>8075.4</v>
      </c>
      <c r="J199" s="93">
        <f>J200+J203</f>
        <v>114052.4</v>
      </c>
      <c r="K199" s="93">
        <f>K200+K203</f>
        <v>0</v>
      </c>
      <c r="L199" s="93">
        <f>L200+L203</f>
        <v>0</v>
      </c>
      <c r="M199" s="93">
        <f t="shared" si="96"/>
        <v>84.3</v>
      </c>
      <c r="N199" s="93">
        <f t="shared" si="90"/>
        <v>22699.4</v>
      </c>
      <c r="O199" s="93">
        <f t="shared" si="78"/>
        <v>73.099999999999994</v>
      </c>
      <c r="P199" s="93">
        <f t="shared" si="79"/>
        <v>2975.7</v>
      </c>
      <c r="Q199" s="93">
        <f t="shared" si="93"/>
        <v>85.3</v>
      </c>
      <c r="R199" s="93">
        <f t="shared" si="94"/>
        <v>19723.7</v>
      </c>
      <c r="S199" s="93" t="str">
        <f t="shared" si="87"/>
        <v>-</v>
      </c>
      <c r="T199" s="93">
        <f t="shared" si="82"/>
        <v>0</v>
      </c>
      <c r="U199" s="99"/>
      <c r="V199" s="76"/>
      <c r="W199" s="113"/>
      <c r="X199" s="91"/>
      <c r="Y199" s="92"/>
      <c r="Z199" s="92"/>
      <c r="AA199" s="91"/>
      <c r="AB199" s="115"/>
      <c r="AC199" s="91"/>
      <c r="AD199" s="91"/>
      <c r="AE199" s="91"/>
      <c r="AF199" s="91"/>
      <c r="AG199" s="91"/>
      <c r="AH199" s="91"/>
      <c r="AI199" s="91"/>
      <c r="AJ199" s="91"/>
      <c r="AK199" s="91"/>
      <c r="AL199" s="91"/>
      <c r="AM199" s="91"/>
      <c r="AN199" s="91"/>
      <c r="AO199" s="91"/>
      <c r="AP199" s="91"/>
      <c r="AQ199" s="91"/>
      <c r="AR199" s="91"/>
      <c r="AS199" s="91"/>
      <c r="AT199" s="91"/>
      <c r="AU199" s="91"/>
      <c r="AV199" s="91"/>
      <c r="AW199" s="91"/>
      <c r="AX199" s="91"/>
      <c r="AY199" s="91"/>
      <c r="AZ199" s="91"/>
      <c r="BA199" s="91"/>
      <c r="BB199" s="91"/>
      <c r="BC199" s="91"/>
      <c r="BD199" s="91"/>
      <c r="BE199" s="91"/>
      <c r="BF199" s="91"/>
      <c r="BG199" s="91"/>
      <c r="BH199" s="91"/>
      <c r="BI199" s="91"/>
      <c r="BJ199" s="91"/>
      <c r="BK199" s="91"/>
      <c r="BL199" s="91"/>
      <c r="BM199" s="91"/>
      <c r="BN199" s="91"/>
      <c r="BO199" s="91"/>
      <c r="BP199" s="91"/>
      <c r="BQ199" s="91"/>
      <c r="BR199" s="91"/>
      <c r="BS199" s="91"/>
      <c r="BT199" s="91"/>
      <c r="BU199" s="91"/>
      <c r="BV199" s="91"/>
      <c r="BW199" s="91"/>
      <c r="BX199" s="91"/>
      <c r="BY199" s="91"/>
      <c r="BZ199" s="91"/>
      <c r="CA199" s="91"/>
      <c r="CB199" s="91"/>
      <c r="CC199" s="91"/>
      <c r="CD199" s="91"/>
      <c r="CE199" s="91"/>
      <c r="CF199" s="91"/>
      <c r="CG199" s="91"/>
      <c r="CH199" s="91"/>
      <c r="CI199" s="91"/>
      <c r="CJ199" s="91"/>
      <c r="CK199" s="91"/>
      <c r="CL199" s="91"/>
      <c r="CM199" s="91"/>
      <c r="CN199" s="91"/>
      <c r="CO199" s="91"/>
      <c r="CP199" s="91"/>
      <c r="CQ199" s="91"/>
      <c r="CR199" s="91"/>
      <c r="CS199" s="91"/>
      <c r="CT199" s="91"/>
      <c r="CU199" s="91"/>
      <c r="CV199" s="91"/>
      <c r="CW199" s="91"/>
      <c r="CX199" s="91"/>
      <c r="CY199" s="91"/>
      <c r="CZ199" s="91"/>
      <c r="DA199" s="91"/>
      <c r="DB199" s="91"/>
      <c r="DC199" s="91"/>
      <c r="DD199" s="91"/>
      <c r="DE199" s="91"/>
      <c r="DF199" s="91"/>
      <c r="DG199" s="91"/>
      <c r="DH199" s="91"/>
      <c r="DI199" s="91"/>
      <c r="DJ199" s="91"/>
      <c r="DK199" s="91"/>
      <c r="DL199" s="91"/>
      <c r="DM199" s="91"/>
      <c r="DN199" s="91"/>
    </row>
    <row r="200" spans="1:118" s="33" customFormat="1" ht="63" outlineLevel="3" x14ac:dyDescent="0.25">
      <c r="A200" s="90" t="s">
        <v>155</v>
      </c>
      <c r="B200" s="250" t="s">
        <v>233</v>
      </c>
      <c r="C200" s="93">
        <f t="shared" si="95"/>
        <v>129347.4</v>
      </c>
      <c r="D200" s="93">
        <f>D201+D202</f>
        <v>9503.1</v>
      </c>
      <c r="E200" s="93">
        <f>E201+E202</f>
        <v>119844.3</v>
      </c>
      <c r="F200" s="93">
        <f>F201+F202</f>
        <v>0</v>
      </c>
      <c r="G200" s="93">
        <f>G201+G202</f>
        <v>0</v>
      </c>
      <c r="H200" s="109">
        <f>SUM(I200:K200)</f>
        <v>106648</v>
      </c>
      <c r="I200" s="93">
        <f>I201+I202</f>
        <v>6527.4</v>
      </c>
      <c r="J200" s="93">
        <f>J201+J202</f>
        <v>100120.6</v>
      </c>
      <c r="K200" s="93">
        <f>K201+K202</f>
        <v>0</v>
      </c>
      <c r="L200" s="93">
        <f>L201+L202</f>
        <v>0</v>
      </c>
      <c r="M200" s="93">
        <f t="shared" si="96"/>
        <v>82.5</v>
      </c>
      <c r="N200" s="93">
        <f t="shared" si="90"/>
        <v>22699.4</v>
      </c>
      <c r="O200" s="93">
        <f t="shared" si="78"/>
        <v>68.7</v>
      </c>
      <c r="P200" s="93">
        <f t="shared" si="79"/>
        <v>2975.7</v>
      </c>
      <c r="Q200" s="93">
        <f t="shared" si="93"/>
        <v>83.5</v>
      </c>
      <c r="R200" s="93">
        <f t="shared" si="94"/>
        <v>19723.7</v>
      </c>
      <c r="S200" s="93" t="str">
        <f t="shared" si="87"/>
        <v>-</v>
      </c>
      <c r="T200" s="93">
        <f t="shared" ref="T200:T206" si="98">F200-K200</f>
        <v>0</v>
      </c>
      <c r="U200" s="99"/>
      <c r="V200" s="76"/>
      <c r="W200" s="113"/>
      <c r="X200" s="91"/>
      <c r="Y200" s="92"/>
      <c r="Z200" s="92"/>
      <c r="AA200" s="91"/>
      <c r="AB200" s="115"/>
      <c r="AC200" s="91"/>
      <c r="AD200" s="91"/>
      <c r="AE200" s="91"/>
      <c r="AF200" s="91"/>
      <c r="AG200" s="91"/>
      <c r="AH200" s="91"/>
      <c r="AI200" s="91"/>
      <c r="AJ200" s="91"/>
      <c r="AK200" s="91"/>
      <c r="AL200" s="91"/>
      <c r="AM200" s="91"/>
      <c r="AN200" s="91"/>
      <c r="AO200" s="91"/>
      <c r="AP200" s="91"/>
      <c r="AQ200" s="91"/>
      <c r="AR200" s="91"/>
      <c r="AS200" s="91"/>
      <c r="AT200" s="91"/>
      <c r="AU200" s="91"/>
      <c r="AV200" s="91"/>
      <c r="AW200" s="91"/>
      <c r="AX200" s="91"/>
      <c r="AY200" s="91"/>
      <c r="AZ200" s="91"/>
      <c r="BA200" s="91"/>
      <c r="BB200" s="91"/>
      <c r="BC200" s="91"/>
      <c r="BD200" s="91"/>
      <c r="BE200" s="91"/>
      <c r="BF200" s="91"/>
      <c r="BG200" s="91"/>
      <c r="BH200" s="91"/>
      <c r="BI200" s="91"/>
      <c r="BJ200" s="91"/>
      <c r="BK200" s="91"/>
      <c r="BL200" s="91"/>
      <c r="BM200" s="91"/>
      <c r="BN200" s="91"/>
      <c r="BO200" s="91"/>
      <c r="BP200" s="91"/>
      <c r="BQ200" s="91"/>
      <c r="BR200" s="91"/>
      <c r="BS200" s="91"/>
      <c r="BT200" s="91"/>
      <c r="BU200" s="91"/>
      <c r="BV200" s="91"/>
      <c r="BW200" s="91"/>
      <c r="BX200" s="91"/>
      <c r="BY200" s="91"/>
      <c r="BZ200" s="91"/>
      <c r="CA200" s="91"/>
      <c r="CB200" s="91"/>
      <c r="CC200" s="91"/>
      <c r="CD200" s="91"/>
      <c r="CE200" s="91"/>
      <c r="CF200" s="91"/>
      <c r="CG200" s="91"/>
      <c r="CH200" s="91"/>
      <c r="CI200" s="91"/>
      <c r="CJ200" s="91"/>
      <c r="CK200" s="91"/>
      <c r="CL200" s="91"/>
      <c r="CM200" s="91"/>
      <c r="CN200" s="91"/>
      <c r="CO200" s="91"/>
      <c r="CP200" s="91"/>
      <c r="CQ200" s="91"/>
      <c r="CR200" s="91"/>
      <c r="CS200" s="91"/>
      <c r="CT200" s="91"/>
      <c r="CU200" s="91"/>
      <c r="CV200" s="91"/>
      <c r="CW200" s="91"/>
      <c r="CX200" s="91"/>
      <c r="CY200" s="91"/>
      <c r="CZ200" s="91"/>
      <c r="DA200" s="91"/>
      <c r="DB200" s="91"/>
      <c r="DC200" s="91"/>
      <c r="DD200" s="91"/>
      <c r="DE200" s="91"/>
      <c r="DF200" s="91"/>
      <c r="DG200" s="91"/>
      <c r="DH200" s="91"/>
      <c r="DI200" s="91"/>
      <c r="DJ200" s="91"/>
      <c r="DK200" s="91"/>
      <c r="DL200" s="91"/>
      <c r="DM200" s="91"/>
      <c r="DN200" s="91"/>
    </row>
    <row r="201" spans="1:118" s="33" customFormat="1" ht="31.5" outlineLevel="3" x14ac:dyDescent="0.25">
      <c r="A201" s="90" t="s">
        <v>321</v>
      </c>
      <c r="B201" s="289" t="s">
        <v>308</v>
      </c>
      <c r="C201" s="93">
        <f>SUM(D201:F201)</f>
        <v>126861.6</v>
      </c>
      <c r="D201" s="93">
        <f>709.7+6307.6</f>
        <v>7017.3</v>
      </c>
      <c r="E201" s="93">
        <v>119844.3</v>
      </c>
      <c r="F201" s="93">
        <v>0</v>
      </c>
      <c r="G201" s="93">
        <v>0</v>
      </c>
      <c r="H201" s="109">
        <f>SUM(I201:K201)</f>
        <v>106059.2</v>
      </c>
      <c r="I201" s="93">
        <f>669.1+5269.5</f>
        <v>5938.6</v>
      </c>
      <c r="J201" s="93">
        <v>100120.6</v>
      </c>
      <c r="K201" s="93">
        <v>0</v>
      </c>
      <c r="L201" s="93">
        <v>0</v>
      </c>
      <c r="M201" s="93">
        <f t="shared" si="96"/>
        <v>83.6</v>
      </c>
      <c r="N201" s="93">
        <f t="shared" si="90"/>
        <v>20802.400000000001</v>
      </c>
      <c r="O201" s="93">
        <f t="shared" si="78"/>
        <v>84.6</v>
      </c>
      <c r="P201" s="93">
        <f t="shared" si="79"/>
        <v>1078.7</v>
      </c>
      <c r="Q201" s="93">
        <f t="shared" si="93"/>
        <v>83.5</v>
      </c>
      <c r="R201" s="93">
        <f t="shared" si="94"/>
        <v>19723.7</v>
      </c>
      <c r="S201" s="93" t="str">
        <f t="shared" si="87"/>
        <v>-</v>
      </c>
      <c r="T201" s="93">
        <f t="shared" si="98"/>
        <v>0</v>
      </c>
      <c r="U201" s="99"/>
      <c r="V201" s="76"/>
      <c r="W201" s="113"/>
      <c r="X201" s="91"/>
      <c r="Y201" s="92"/>
      <c r="Z201" s="92"/>
      <c r="AA201" s="91"/>
      <c r="AB201" s="115"/>
      <c r="AC201" s="91"/>
      <c r="AD201" s="91"/>
      <c r="AE201" s="91"/>
      <c r="AF201" s="91"/>
      <c r="AG201" s="91"/>
      <c r="AH201" s="91"/>
      <c r="AI201" s="91"/>
      <c r="AJ201" s="91"/>
      <c r="AK201" s="91"/>
      <c r="AL201" s="91"/>
      <c r="AM201" s="91"/>
      <c r="AN201" s="91"/>
      <c r="AO201" s="91"/>
      <c r="AP201" s="91"/>
      <c r="AQ201" s="91"/>
      <c r="AR201" s="91"/>
      <c r="AS201" s="91"/>
      <c r="AT201" s="91"/>
      <c r="AU201" s="91"/>
      <c r="AV201" s="91"/>
      <c r="AW201" s="91"/>
      <c r="AX201" s="91"/>
      <c r="AY201" s="91"/>
      <c r="AZ201" s="91"/>
      <c r="BA201" s="91"/>
      <c r="BB201" s="91"/>
      <c r="BC201" s="91"/>
      <c r="BD201" s="91"/>
      <c r="BE201" s="91"/>
      <c r="BF201" s="91"/>
      <c r="BG201" s="91"/>
      <c r="BH201" s="91"/>
      <c r="BI201" s="91"/>
      <c r="BJ201" s="91"/>
      <c r="BK201" s="91"/>
      <c r="BL201" s="91"/>
      <c r="BM201" s="91"/>
      <c r="BN201" s="91"/>
      <c r="BO201" s="91"/>
      <c r="BP201" s="91"/>
      <c r="BQ201" s="91"/>
      <c r="BR201" s="91"/>
      <c r="BS201" s="91"/>
      <c r="BT201" s="91"/>
      <c r="BU201" s="91"/>
      <c r="BV201" s="91"/>
      <c r="BW201" s="91"/>
      <c r="BX201" s="91"/>
      <c r="BY201" s="91"/>
      <c r="BZ201" s="91"/>
      <c r="CA201" s="91"/>
      <c r="CB201" s="91"/>
      <c r="CC201" s="91"/>
      <c r="CD201" s="91"/>
      <c r="CE201" s="91"/>
      <c r="CF201" s="91"/>
      <c r="CG201" s="91"/>
      <c r="CH201" s="91"/>
      <c r="CI201" s="91"/>
      <c r="CJ201" s="91"/>
      <c r="CK201" s="91"/>
      <c r="CL201" s="91"/>
      <c r="CM201" s="91"/>
      <c r="CN201" s="91"/>
      <c r="CO201" s="91"/>
      <c r="CP201" s="91"/>
      <c r="CQ201" s="91"/>
      <c r="CR201" s="91"/>
      <c r="CS201" s="91"/>
      <c r="CT201" s="91"/>
      <c r="CU201" s="91"/>
      <c r="CV201" s="91"/>
      <c r="CW201" s="91"/>
      <c r="CX201" s="91"/>
      <c r="CY201" s="91"/>
      <c r="CZ201" s="91"/>
      <c r="DA201" s="91"/>
      <c r="DB201" s="91"/>
      <c r="DC201" s="91"/>
      <c r="DD201" s="91"/>
      <c r="DE201" s="91"/>
      <c r="DF201" s="91"/>
      <c r="DG201" s="91"/>
      <c r="DH201" s="91"/>
      <c r="DI201" s="91"/>
      <c r="DJ201" s="91"/>
      <c r="DK201" s="91"/>
      <c r="DL201" s="91"/>
      <c r="DM201" s="91"/>
      <c r="DN201" s="91"/>
    </row>
    <row r="202" spans="1:118" s="33" customFormat="1" ht="31.5" outlineLevel="3" x14ac:dyDescent="0.25">
      <c r="A202" s="90" t="s">
        <v>310</v>
      </c>
      <c r="B202" s="289" t="s">
        <v>309</v>
      </c>
      <c r="C202" s="93">
        <f t="shared" si="95"/>
        <v>2485.8000000000002</v>
      </c>
      <c r="D202" s="93">
        <v>2485.8000000000002</v>
      </c>
      <c r="E202" s="93">
        <v>0</v>
      </c>
      <c r="F202" s="93">
        <v>0</v>
      </c>
      <c r="G202" s="93">
        <v>0</v>
      </c>
      <c r="H202" s="109">
        <f>SUM(I202:K202)</f>
        <v>588.79999999999995</v>
      </c>
      <c r="I202" s="93">
        <v>588.79999999999995</v>
      </c>
      <c r="J202" s="93">
        <v>0</v>
      </c>
      <c r="K202" s="93">
        <v>0</v>
      </c>
      <c r="L202" s="93">
        <v>0</v>
      </c>
      <c r="M202" s="93">
        <f t="shared" si="96"/>
        <v>23.7</v>
      </c>
      <c r="N202" s="93">
        <f t="shared" si="90"/>
        <v>1897</v>
      </c>
      <c r="O202" s="93">
        <f t="shared" si="78"/>
        <v>23.7</v>
      </c>
      <c r="P202" s="93">
        <f t="shared" si="79"/>
        <v>1897</v>
      </c>
      <c r="Q202" s="93" t="str">
        <f t="shared" si="93"/>
        <v>-</v>
      </c>
      <c r="R202" s="93">
        <f t="shared" si="94"/>
        <v>0</v>
      </c>
      <c r="S202" s="93" t="str">
        <f t="shared" si="87"/>
        <v>-</v>
      </c>
      <c r="T202" s="93">
        <f t="shared" si="98"/>
        <v>0</v>
      </c>
      <c r="U202" s="99"/>
      <c r="V202" s="76"/>
      <c r="W202" s="113"/>
      <c r="X202" s="91"/>
      <c r="Y202" s="92"/>
      <c r="Z202" s="92"/>
      <c r="AA202" s="91"/>
      <c r="AB202" s="115"/>
      <c r="AC202" s="91"/>
      <c r="AD202" s="91"/>
      <c r="AE202" s="91"/>
      <c r="AF202" s="91"/>
      <c r="AG202" s="91"/>
      <c r="AH202" s="91"/>
      <c r="AI202" s="91"/>
      <c r="AJ202" s="91"/>
      <c r="AK202" s="91"/>
      <c r="AL202" s="91"/>
      <c r="AM202" s="91"/>
      <c r="AN202" s="91"/>
      <c r="AO202" s="91"/>
      <c r="AP202" s="91"/>
      <c r="AQ202" s="91"/>
      <c r="AR202" s="91"/>
      <c r="AS202" s="91"/>
      <c r="AT202" s="91"/>
      <c r="AU202" s="91"/>
      <c r="AV202" s="91"/>
      <c r="AW202" s="91"/>
      <c r="AX202" s="91"/>
      <c r="AY202" s="91"/>
      <c r="AZ202" s="91"/>
      <c r="BA202" s="91"/>
      <c r="BB202" s="91"/>
      <c r="BC202" s="91"/>
      <c r="BD202" s="91"/>
      <c r="BE202" s="91"/>
      <c r="BF202" s="91"/>
      <c r="BG202" s="91"/>
      <c r="BH202" s="91"/>
      <c r="BI202" s="91"/>
      <c r="BJ202" s="91"/>
      <c r="BK202" s="91"/>
      <c r="BL202" s="91"/>
      <c r="BM202" s="91"/>
      <c r="BN202" s="91"/>
      <c r="BO202" s="91"/>
      <c r="BP202" s="91"/>
      <c r="BQ202" s="91"/>
      <c r="BR202" s="91"/>
      <c r="BS202" s="91"/>
      <c r="BT202" s="91"/>
      <c r="BU202" s="91"/>
      <c r="BV202" s="91"/>
      <c r="BW202" s="91"/>
      <c r="BX202" s="91"/>
      <c r="BY202" s="91"/>
      <c r="BZ202" s="91"/>
      <c r="CA202" s="91"/>
      <c r="CB202" s="91"/>
      <c r="CC202" s="91"/>
      <c r="CD202" s="91"/>
      <c r="CE202" s="91"/>
      <c r="CF202" s="91"/>
      <c r="CG202" s="91"/>
      <c r="CH202" s="91"/>
      <c r="CI202" s="91"/>
      <c r="CJ202" s="91"/>
      <c r="CK202" s="91"/>
      <c r="CL202" s="91"/>
      <c r="CM202" s="91"/>
      <c r="CN202" s="91"/>
      <c r="CO202" s="91"/>
      <c r="CP202" s="91"/>
      <c r="CQ202" s="91"/>
      <c r="CR202" s="91"/>
      <c r="CS202" s="91"/>
      <c r="CT202" s="91"/>
      <c r="CU202" s="91"/>
      <c r="CV202" s="91"/>
      <c r="CW202" s="91"/>
      <c r="CX202" s="91"/>
      <c r="CY202" s="91"/>
      <c r="CZ202" s="91"/>
      <c r="DA202" s="91"/>
      <c r="DB202" s="91"/>
      <c r="DC202" s="91"/>
      <c r="DD202" s="91"/>
      <c r="DE202" s="91"/>
      <c r="DF202" s="91"/>
      <c r="DG202" s="91"/>
      <c r="DH202" s="91"/>
      <c r="DI202" s="91"/>
      <c r="DJ202" s="91"/>
      <c r="DK202" s="91"/>
      <c r="DL202" s="91"/>
      <c r="DM202" s="91"/>
      <c r="DN202" s="91"/>
    </row>
    <row r="203" spans="1:118" s="33" customFormat="1" ht="94.5" outlineLevel="3" x14ac:dyDescent="0.25">
      <c r="A203" s="90" t="s">
        <v>156</v>
      </c>
      <c r="B203" s="250" t="s">
        <v>234</v>
      </c>
      <c r="C203" s="93">
        <f t="shared" si="95"/>
        <v>15479.8</v>
      </c>
      <c r="D203" s="93">
        <v>1548</v>
      </c>
      <c r="E203" s="93">
        <v>13931.8</v>
      </c>
      <c r="F203" s="93">
        <v>0</v>
      </c>
      <c r="G203" s="93">
        <v>0</v>
      </c>
      <c r="H203" s="109">
        <f t="shared" si="97"/>
        <v>15479.8</v>
      </c>
      <c r="I203" s="93">
        <v>1548</v>
      </c>
      <c r="J203" s="93">
        <v>13931.8</v>
      </c>
      <c r="K203" s="93">
        <v>0</v>
      </c>
      <c r="L203" s="93">
        <v>0</v>
      </c>
      <c r="M203" s="93">
        <f t="shared" si="96"/>
        <v>100</v>
      </c>
      <c r="N203" s="93">
        <f t="shared" si="90"/>
        <v>0</v>
      </c>
      <c r="O203" s="93">
        <f t="shared" si="78"/>
        <v>100</v>
      </c>
      <c r="P203" s="93">
        <f t="shared" si="79"/>
        <v>0</v>
      </c>
      <c r="Q203" s="93">
        <f t="shared" si="93"/>
        <v>100</v>
      </c>
      <c r="R203" s="93">
        <f t="shared" si="94"/>
        <v>0</v>
      </c>
      <c r="S203" s="93" t="str">
        <f t="shared" si="87"/>
        <v>-</v>
      </c>
      <c r="T203" s="93">
        <f t="shared" si="98"/>
        <v>0</v>
      </c>
      <c r="U203" s="99"/>
      <c r="V203" s="76"/>
      <c r="W203" s="113"/>
      <c r="X203" s="91"/>
      <c r="Y203" s="92"/>
      <c r="Z203" s="92"/>
      <c r="AA203" s="91"/>
      <c r="AB203" s="115"/>
      <c r="AC203" s="91"/>
      <c r="AD203" s="91"/>
      <c r="AE203" s="91"/>
      <c r="AF203" s="91"/>
      <c r="AG203" s="91"/>
      <c r="AH203" s="91"/>
      <c r="AI203" s="91"/>
      <c r="AJ203" s="91"/>
      <c r="AK203" s="91"/>
      <c r="AL203" s="91"/>
      <c r="AM203" s="91"/>
      <c r="AN203" s="91"/>
      <c r="AO203" s="91"/>
      <c r="AP203" s="91"/>
      <c r="AQ203" s="91"/>
      <c r="AR203" s="91"/>
      <c r="AS203" s="91"/>
      <c r="AT203" s="91"/>
      <c r="AU203" s="91"/>
      <c r="AV203" s="91"/>
      <c r="AW203" s="91"/>
      <c r="AX203" s="91"/>
      <c r="AY203" s="91"/>
      <c r="AZ203" s="91"/>
      <c r="BA203" s="91"/>
      <c r="BB203" s="91"/>
      <c r="BC203" s="91"/>
      <c r="BD203" s="91"/>
      <c r="BE203" s="91"/>
      <c r="BF203" s="91"/>
      <c r="BG203" s="91"/>
      <c r="BH203" s="91"/>
      <c r="BI203" s="91"/>
      <c r="BJ203" s="91"/>
      <c r="BK203" s="91"/>
      <c r="BL203" s="91"/>
      <c r="BM203" s="91"/>
      <c r="BN203" s="91"/>
      <c r="BO203" s="91"/>
      <c r="BP203" s="91"/>
      <c r="BQ203" s="91"/>
      <c r="BR203" s="91"/>
      <c r="BS203" s="91"/>
      <c r="BT203" s="91"/>
      <c r="BU203" s="91"/>
      <c r="BV203" s="91"/>
      <c r="BW203" s="91"/>
      <c r="BX203" s="91"/>
      <c r="BY203" s="91"/>
      <c r="BZ203" s="91"/>
      <c r="CA203" s="91"/>
      <c r="CB203" s="91"/>
      <c r="CC203" s="91"/>
      <c r="CD203" s="91"/>
      <c r="CE203" s="91"/>
      <c r="CF203" s="91"/>
      <c r="CG203" s="91"/>
      <c r="CH203" s="91"/>
      <c r="CI203" s="91"/>
      <c r="CJ203" s="91"/>
      <c r="CK203" s="91"/>
      <c r="CL203" s="91"/>
      <c r="CM203" s="91"/>
      <c r="CN203" s="91"/>
      <c r="CO203" s="91"/>
      <c r="CP203" s="91"/>
      <c r="CQ203" s="91"/>
      <c r="CR203" s="91"/>
      <c r="CS203" s="91"/>
      <c r="CT203" s="91"/>
      <c r="CU203" s="91"/>
      <c r="CV203" s="91"/>
      <c r="CW203" s="91"/>
      <c r="CX203" s="91"/>
      <c r="CY203" s="91"/>
      <c r="CZ203" s="91"/>
      <c r="DA203" s="91"/>
      <c r="DB203" s="91"/>
      <c r="DC203" s="91"/>
      <c r="DD203" s="91"/>
      <c r="DE203" s="91"/>
      <c r="DF203" s="91"/>
      <c r="DG203" s="91"/>
      <c r="DH203" s="91"/>
      <c r="DI203" s="91"/>
      <c r="DJ203" s="91"/>
      <c r="DK203" s="91"/>
      <c r="DL203" s="91"/>
      <c r="DM203" s="91"/>
      <c r="DN203" s="91"/>
    </row>
    <row r="204" spans="1:118" s="33" customFormat="1" ht="78.75" outlineLevel="2" x14ac:dyDescent="0.25">
      <c r="A204" s="90" t="s">
        <v>101</v>
      </c>
      <c r="B204" s="224" t="s">
        <v>505</v>
      </c>
      <c r="C204" s="93">
        <f t="shared" si="95"/>
        <v>0</v>
      </c>
      <c r="D204" s="93">
        <v>0</v>
      </c>
      <c r="E204" s="93">
        <v>0</v>
      </c>
      <c r="F204" s="93">
        <v>0</v>
      </c>
      <c r="G204" s="93">
        <v>0</v>
      </c>
      <c r="H204" s="109">
        <f t="shared" si="97"/>
        <v>0</v>
      </c>
      <c r="I204" s="93">
        <v>0</v>
      </c>
      <c r="J204" s="93">
        <v>0</v>
      </c>
      <c r="K204" s="93">
        <v>0</v>
      </c>
      <c r="L204" s="93">
        <v>0</v>
      </c>
      <c r="M204" s="93" t="str">
        <f t="shared" si="96"/>
        <v>-</v>
      </c>
      <c r="N204" s="93">
        <f t="shared" si="90"/>
        <v>0</v>
      </c>
      <c r="O204" s="93" t="str">
        <f t="shared" si="78"/>
        <v>-</v>
      </c>
      <c r="P204" s="93">
        <f t="shared" si="79"/>
        <v>0</v>
      </c>
      <c r="Q204" s="93" t="str">
        <f t="shared" si="93"/>
        <v>-</v>
      </c>
      <c r="R204" s="93">
        <f t="shared" si="94"/>
        <v>0</v>
      </c>
      <c r="S204" s="93" t="str">
        <f t="shared" si="87"/>
        <v>-</v>
      </c>
      <c r="T204" s="93">
        <f t="shared" si="98"/>
        <v>0</v>
      </c>
      <c r="U204" s="99"/>
      <c r="V204" s="76"/>
      <c r="W204" s="113"/>
      <c r="X204" s="91"/>
      <c r="Y204" s="92"/>
      <c r="Z204" s="92"/>
      <c r="AA204" s="91"/>
      <c r="AB204" s="115"/>
      <c r="AC204" s="91"/>
      <c r="AD204" s="91"/>
      <c r="AE204" s="91"/>
      <c r="AF204" s="91"/>
      <c r="AG204" s="91"/>
      <c r="AH204" s="91"/>
      <c r="AI204" s="91"/>
      <c r="AJ204" s="91"/>
      <c r="AK204" s="91"/>
      <c r="AL204" s="91"/>
      <c r="AM204" s="91"/>
      <c r="AN204" s="91"/>
      <c r="AO204" s="91"/>
      <c r="AP204" s="91"/>
      <c r="AQ204" s="91"/>
      <c r="AR204" s="91"/>
      <c r="AS204" s="91"/>
      <c r="AT204" s="91"/>
      <c r="AU204" s="91"/>
      <c r="AV204" s="91"/>
      <c r="AW204" s="91"/>
      <c r="AX204" s="91"/>
      <c r="AY204" s="91"/>
      <c r="AZ204" s="91"/>
      <c r="BA204" s="91"/>
      <c r="BB204" s="91"/>
      <c r="BC204" s="91"/>
      <c r="BD204" s="91"/>
      <c r="BE204" s="91"/>
      <c r="BF204" s="91"/>
      <c r="BG204" s="91"/>
      <c r="BH204" s="91"/>
      <c r="BI204" s="91"/>
      <c r="BJ204" s="91"/>
      <c r="BK204" s="91"/>
      <c r="BL204" s="91"/>
      <c r="BM204" s="91"/>
      <c r="BN204" s="91"/>
      <c r="BO204" s="91"/>
      <c r="BP204" s="91"/>
      <c r="BQ204" s="91"/>
      <c r="BR204" s="91"/>
      <c r="BS204" s="91"/>
      <c r="BT204" s="91"/>
      <c r="BU204" s="91"/>
      <c r="BV204" s="91"/>
      <c r="BW204" s="91"/>
      <c r="BX204" s="91"/>
      <c r="BY204" s="91"/>
      <c r="BZ204" s="91"/>
      <c r="CA204" s="91"/>
      <c r="CB204" s="91"/>
      <c r="CC204" s="91"/>
      <c r="CD204" s="91"/>
      <c r="CE204" s="91"/>
      <c r="CF204" s="91"/>
      <c r="CG204" s="91"/>
      <c r="CH204" s="91"/>
      <c r="CI204" s="91"/>
      <c r="CJ204" s="91"/>
      <c r="CK204" s="91"/>
      <c r="CL204" s="91"/>
      <c r="CM204" s="91"/>
      <c r="CN204" s="91"/>
      <c r="CO204" s="91"/>
      <c r="CP204" s="91"/>
      <c r="CQ204" s="91"/>
      <c r="CR204" s="91"/>
      <c r="CS204" s="91"/>
      <c r="CT204" s="91"/>
      <c r="CU204" s="91"/>
      <c r="CV204" s="91"/>
      <c r="CW204" s="91"/>
      <c r="CX204" s="91"/>
      <c r="CY204" s="91"/>
      <c r="CZ204" s="91"/>
      <c r="DA204" s="91"/>
      <c r="DB204" s="91"/>
      <c r="DC204" s="91"/>
      <c r="DD204" s="91"/>
      <c r="DE204" s="91"/>
      <c r="DF204" s="91"/>
      <c r="DG204" s="91"/>
      <c r="DH204" s="91"/>
      <c r="DI204" s="91"/>
      <c r="DJ204" s="91"/>
      <c r="DK204" s="91"/>
      <c r="DL204" s="91"/>
      <c r="DM204" s="91"/>
      <c r="DN204" s="91"/>
    </row>
    <row r="205" spans="1:118" s="33" customFormat="1" ht="78.75" outlineLevel="2" x14ac:dyDescent="0.25">
      <c r="A205" s="90" t="s">
        <v>102</v>
      </c>
      <c r="B205" s="224" t="s">
        <v>506</v>
      </c>
      <c r="C205" s="93">
        <f t="shared" si="95"/>
        <v>48070.1</v>
      </c>
      <c r="D205" s="93">
        <v>4488.1000000000004</v>
      </c>
      <c r="E205" s="93">
        <f>6732.1+36849.9</f>
        <v>43582</v>
      </c>
      <c r="F205" s="93">
        <v>0</v>
      </c>
      <c r="G205" s="93">
        <v>0</v>
      </c>
      <c r="H205" s="109">
        <f t="shared" si="97"/>
        <v>48070.1</v>
      </c>
      <c r="I205" s="93">
        <v>4488.1000000000004</v>
      </c>
      <c r="J205" s="93">
        <f>6732.1+36849.9</f>
        <v>43582</v>
      </c>
      <c r="K205" s="93">
        <v>0</v>
      </c>
      <c r="L205" s="93">
        <v>0</v>
      </c>
      <c r="M205" s="93">
        <f t="shared" si="96"/>
        <v>100</v>
      </c>
      <c r="N205" s="93">
        <f t="shared" si="90"/>
        <v>0</v>
      </c>
      <c r="O205" s="93">
        <f t="shared" si="78"/>
        <v>100</v>
      </c>
      <c r="P205" s="93">
        <f t="shared" si="79"/>
        <v>0</v>
      </c>
      <c r="Q205" s="93">
        <f t="shared" si="93"/>
        <v>100</v>
      </c>
      <c r="R205" s="93">
        <f t="shared" si="94"/>
        <v>0</v>
      </c>
      <c r="S205" s="93" t="str">
        <f t="shared" si="87"/>
        <v>-</v>
      </c>
      <c r="T205" s="93">
        <f t="shared" si="98"/>
        <v>0</v>
      </c>
      <c r="U205" s="99"/>
      <c r="V205" s="76"/>
      <c r="W205" s="113"/>
      <c r="X205" s="91"/>
      <c r="Y205" s="92"/>
      <c r="Z205" s="92"/>
      <c r="AA205" s="91"/>
      <c r="AB205" s="115"/>
      <c r="AC205" s="91"/>
      <c r="AD205" s="91"/>
      <c r="AE205" s="91"/>
      <c r="AF205" s="91"/>
      <c r="AG205" s="91"/>
      <c r="AH205" s="91"/>
      <c r="AI205" s="91"/>
      <c r="AJ205" s="91"/>
      <c r="AK205" s="91"/>
      <c r="AL205" s="91"/>
      <c r="AM205" s="91"/>
      <c r="AN205" s="91"/>
      <c r="AO205" s="91"/>
      <c r="AP205" s="91"/>
      <c r="AQ205" s="91"/>
      <c r="AR205" s="91"/>
      <c r="AS205" s="91"/>
      <c r="AT205" s="91"/>
      <c r="AU205" s="91"/>
      <c r="AV205" s="91"/>
      <c r="AW205" s="91"/>
      <c r="AX205" s="91"/>
      <c r="AY205" s="91"/>
      <c r="AZ205" s="91"/>
      <c r="BA205" s="91"/>
      <c r="BB205" s="91"/>
      <c r="BC205" s="91"/>
      <c r="BD205" s="91"/>
      <c r="BE205" s="91"/>
      <c r="BF205" s="91"/>
      <c r="BG205" s="91"/>
      <c r="BH205" s="91"/>
      <c r="BI205" s="91"/>
      <c r="BJ205" s="91"/>
      <c r="BK205" s="91"/>
      <c r="BL205" s="91"/>
      <c r="BM205" s="91"/>
      <c r="BN205" s="91"/>
      <c r="BO205" s="91"/>
      <c r="BP205" s="91"/>
      <c r="BQ205" s="91"/>
      <c r="BR205" s="91"/>
      <c r="BS205" s="91"/>
      <c r="BT205" s="91"/>
      <c r="BU205" s="91"/>
      <c r="BV205" s="91"/>
      <c r="BW205" s="91"/>
      <c r="BX205" s="91"/>
      <c r="BY205" s="91"/>
      <c r="BZ205" s="91"/>
      <c r="CA205" s="91"/>
      <c r="CB205" s="91"/>
      <c r="CC205" s="91"/>
      <c r="CD205" s="91"/>
      <c r="CE205" s="91"/>
      <c r="CF205" s="91"/>
      <c r="CG205" s="91"/>
      <c r="CH205" s="91"/>
      <c r="CI205" s="91"/>
      <c r="CJ205" s="91"/>
      <c r="CK205" s="91"/>
      <c r="CL205" s="91"/>
      <c r="CM205" s="91"/>
      <c r="CN205" s="91"/>
      <c r="CO205" s="91"/>
      <c r="CP205" s="91"/>
      <c r="CQ205" s="91"/>
      <c r="CR205" s="91"/>
      <c r="CS205" s="91"/>
      <c r="CT205" s="91"/>
      <c r="CU205" s="91"/>
      <c r="CV205" s="91"/>
      <c r="CW205" s="91"/>
      <c r="CX205" s="91"/>
      <c r="CY205" s="91"/>
      <c r="CZ205" s="91"/>
      <c r="DA205" s="91"/>
      <c r="DB205" s="91"/>
      <c r="DC205" s="91"/>
      <c r="DD205" s="91"/>
      <c r="DE205" s="91"/>
      <c r="DF205" s="91"/>
      <c r="DG205" s="91"/>
      <c r="DH205" s="91"/>
      <c r="DI205" s="91"/>
      <c r="DJ205" s="91"/>
      <c r="DK205" s="91"/>
      <c r="DL205" s="91"/>
      <c r="DM205" s="91"/>
      <c r="DN205" s="91"/>
    </row>
    <row r="206" spans="1:118" s="91" customFormat="1" ht="63" outlineLevel="2" x14ac:dyDescent="0.25">
      <c r="A206" s="102" t="s">
        <v>103</v>
      </c>
      <c r="B206" s="103" t="s">
        <v>507</v>
      </c>
      <c r="C206" s="259">
        <f t="shared" si="95"/>
        <v>28209.200000000001</v>
      </c>
      <c r="D206" s="259">
        <v>100</v>
      </c>
      <c r="E206" s="259">
        <f>27175.6+933.6</f>
        <v>28109.200000000001</v>
      </c>
      <c r="F206" s="259">
        <v>0</v>
      </c>
      <c r="G206" s="259">
        <v>0</v>
      </c>
      <c r="H206" s="259">
        <f t="shared" si="97"/>
        <v>28109.200000000001</v>
      </c>
      <c r="I206" s="259">
        <v>0</v>
      </c>
      <c r="J206" s="259">
        <f>27175.6+933.6</f>
        <v>28109.200000000001</v>
      </c>
      <c r="K206" s="259">
        <v>0</v>
      </c>
      <c r="L206" s="259">
        <v>0</v>
      </c>
      <c r="M206" s="259">
        <f t="shared" si="96"/>
        <v>99.6</v>
      </c>
      <c r="N206" s="259">
        <f t="shared" si="90"/>
        <v>100</v>
      </c>
      <c r="O206" s="259">
        <f t="shared" si="78"/>
        <v>0</v>
      </c>
      <c r="P206" s="259">
        <f t="shared" si="79"/>
        <v>100</v>
      </c>
      <c r="Q206" s="259">
        <f t="shared" si="93"/>
        <v>100</v>
      </c>
      <c r="R206" s="259">
        <f t="shared" si="94"/>
        <v>0</v>
      </c>
      <c r="S206" s="259" t="str">
        <f t="shared" si="87"/>
        <v>-</v>
      </c>
      <c r="T206" s="259">
        <f t="shared" si="98"/>
        <v>0</v>
      </c>
      <c r="U206" s="99"/>
      <c r="V206" s="76"/>
      <c r="W206" s="113"/>
      <c r="Y206" s="92"/>
      <c r="Z206" s="92"/>
      <c r="AB206" s="115"/>
    </row>
    <row r="207" spans="1:118" s="33" customFormat="1" ht="31.5" outlineLevel="2" x14ac:dyDescent="0.25">
      <c r="A207" s="121" t="s">
        <v>104</v>
      </c>
      <c r="B207" s="288" t="s">
        <v>508</v>
      </c>
      <c r="C207" s="93">
        <f t="shared" si="95"/>
        <v>0</v>
      </c>
      <c r="D207" s="123">
        <v>0</v>
      </c>
      <c r="E207" s="123">
        <v>0</v>
      </c>
      <c r="F207" s="123">
        <v>0</v>
      </c>
      <c r="G207" s="123">
        <v>0</v>
      </c>
      <c r="H207" s="109">
        <f t="shared" si="97"/>
        <v>0</v>
      </c>
      <c r="I207" s="123">
        <v>0</v>
      </c>
      <c r="J207" s="123">
        <v>0</v>
      </c>
      <c r="K207" s="123">
        <v>0</v>
      </c>
      <c r="L207" s="123">
        <v>0</v>
      </c>
      <c r="M207" s="93" t="str">
        <f t="shared" si="96"/>
        <v>-</v>
      </c>
      <c r="N207" s="93">
        <f t="shared" si="90"/>
        <v>0</v>
      </c>
      <c r="O207" s="93" t="str">
        <f t="shared" si="78"/>
        <v>-</v>
      </c>
      <c r="P207" s="93">
        <f t="shared" si="79"/>
        <v>0</v>
      </c>
      <c r="Q207" s="93" t="str">
        <f t="shared" si="93"/>
        <v>-</v>
      </c>
      <c r="R207" s="123"/>
      <c r="S207" s="123"/>
      <c r="T207" s="123"/>
      <c r="U207" s="99"/>
      <c r="V207" s="76"/>
      <c r="W207" s="113"/>
      <c r="X207" s="91"/>
      <c r="Y207" s="92"/>
      <c r="Z207" s="92"/>
      <c r="AA207" s="91"/>
      <c r="AB207" s="115"/>
      <c r="AC207" s="91"/>
      <c r="AD207" s="91"/>
      <c r="AE207" s="91"/>
      <c r="AF207" s="91"/>
      <c r="AG207" s="91"/>
      <c r="AH207" s="91"/>
      <c r="AI207" s="91"/>
      <c r="AJ207" s="91"/>
      <c r="AK207" s="91"/>
      <c r="AL207" s="91"/>
      <c r="AM207" s="91"/>
      <c r="AN207" s="91"/>
      <c r="AO207" s="91"/>
      <c r="AP207" s="91"/>
      <c r="AQ207" s="91"/>
      <c r="AR207" s="91"/>
      <c r="AS207" s="91"/>
      <c r="AT207" s="91"/>
      <c r="AU207" s="91"/>
      <c r="AV207" s="91"/>
      <c r="AW207" s="91"/>
      <c r="AX207" s="91"/>
      <c r="AY207" s="91"/>
      <c r="AZ207" s="91"/>
      <c r="BA207" s="91"/>
      <c r="BB207" s="91"/>
      <c r="BC207" s="91"/>
      <c r="BD207" s="91"/>
      <c r="BE207" s="91"/>
      <c r="BF207" s="91"/>
      <c r="BG207" s="91"/>
      <c r="BH207" s="91"/>
      <c r="BI207" s="91"/>
      <c r="BJ207" s="91"/>
      <c r="BK207" s="91"/>
      <c r="BL207" s="91"/>
      <c r="BM207" s="91"/>
      <c r="BN207" s="91"/>
      <c r="BO207" s="91"/>
      <c r="BP207" s="91"/>
      <c r="BQ207" s="91"/>
      <c r="BR207" s="91"/>
      <c r="BS207" s="91"/>
      <c r="BT207" s="91"/>
      <c r="BU207" s="91"/>
      <c r="BV207" s="91"/>
      <c r="BW207" s="91"/>
      <c r="BX207" s="91"/>
      <c r="BY207" s="91"/>
      <c r="BZ207" s="91"/>
      <c r="CA207" s="91"/>
      <c r="CB207" s="91"/>
      <c r="CC207" s="91"/>
      <c r="CD207" s="91"/>
      <c r="CE207" s="91"/>
      <c r="CF207" s="91"/>
      <c r="CG207" s="91"/>
      <c r="CH207" s="91"/>
      <c r="CI207" s="91"/>
      <c r="CJ207" s="91"/>
      <c r="CK207" s="91"/>
      <c r="CL207" s="91"/>
      <c r="CM207" s="91"/>
      <c r="CN207" s="91"/>
      <c r="CO207" s="91"/>
      <c r="CP207" s="91"/>
      <c r="CQ207" s="91"/>
      <c r="CR207" s="91"/>
      <c r="CS207" s="91"/>
      <c r="CT207" s="91"/>
      <c r="CU207" s="91"/>
      <c r="CV207" s="91"/>
      <c r="CW207" s="91"/>
      <c r="CX207" s="91"/>
      <c r="CY207" s="91"/>
      <c r="CZ207" s="91"/>
      <c r="DA207" s="91"/>
      <c r="DB207" s="91"/>
      <c r="DC207" s="91"/>
      <c r="DD207" s="91"/>
      <c r="DE207" s="91"/>
      <c r="DF207" s="91"/>
      <c r="DG207" s="91"/>
      <c r="DH207" s="91"/>
      <c r="DI207" s="91"/>
      <c r="DJ207" s="91"/>
      <c r="DK207" s="91"/>
      <c r="DL207" s="91"/>
      <c r="DM207" s="91"/>
      <c r="DN207" s="91"/>
    </row>
    <row r="208" spans="1:118" s="101" customFormat="1" ht="31.5" outlineLevel="1" x14ac:dyDescent="0.25">
      <c r="A208" s="291"/>
      <c r="B208" s="291" t="s">
        <v>16</v>
      </c>
      <c r="C208" s="120">
        <f>SUM(D208:F208)</f>
        <v>1469</v>
      </c>
      <c r="D208" s="120">
        <f>D209</f>
        <v>1469</v>
      </c>
      <c r="E208" s="120">
        <f>E209</f>
        <v>0</v>
      </c>
      <c r="F208" s="120">
        <f>F209</f>
        <v>0</v>
      </c>
      <c r="G208" s="120">
        <f>G209</f>
        <v>0</v>
      </c>
      <c r="H208" s="120">
        <f>SUM(I208:K208)</f>
        <v>1469</v>
      </c>
      <c r="I208" s="120">
        <f>I209</f>
        <v>1469</v>
      </c>
      <c r="J208" s="120">
        <f>J209</f>
        <v>0</v>
      </c>
      <c r="K208" s="120">
        <f>K209</f>
        <v>0</v>
      </c>
      <c r="L208" s="120">
        <f>L209</f>
        <v>0</v>
      </c>
      <c r="M208" s="120">
        <f t="shared" si="96"/>
        <v>100</v>
      </c>
      <c r="N208" s="120">
        <f t="shared" si="90"/>
        <v>0</v>
      </c>
      <c r="O208" s="89">
        <f t="shared" si="78"/>
        <v>100</v>
      </c>
      <c r="P208" s="120">
        <f t="shared" si="79"/>
        <v>0</v>
      </c>
      <c r="Q208" s="120" t="str">
        <f>IFERROR(J208/#REF!*100,"-")</f>
        <v>-</v>
      </c>
      <c r="R208" s="120">
        <f t="shared" ref="R208:R238" si="99">E208-J208</f>
        <v>0</v>
      </c>
      <c r="S208" s="120" t="str">
        <f>IFERROR(K208/F208*100,"-")</f>
        <v>-</v>
      </c>
      <c r="T208" s="120">
        <f t="shared" ref="T208:T216" si="100">F208-K208</f>
        <v>0</v>
      </c>
      <c r="U208" s="96"/>
      <c r="V208" s="76"/>
      <c r="W208" s="113"/>
      <c r="X208" s="97"/>
      <c r="Y208" s="95"/>
      <c r="Z208" s="95"/>
      <c r="AA208" s="97"/>
      <c r="AB208" s="115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7"/>
      <c r="AV208" s="97"/>
      <c r="AW208" s="97"/>
      <c r="AX208" s="97"/>
      <c r="AY208" s="97"/>
      <c r="AZ208" s="97"/>
      <c r="BA208" s="97"/>
      <c r="BB208" s="97"/>
      <c r="BC208" s="97"/>
      <c r="BD208" s="97"/>
      <c r="BE208" s="97"/>
      <c r="BF208" s="97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7"/>
      <c r="BS208" s="97"/>
      <c r="BT208" s="97"/>
      <c r="BU208" s="97"/>
      <c r="BV208" s="97"/>
      <c r="BW208" s="97"/>
      <c r="BX208" s="97"/>
      <c r="BY208" s="97"/>
      <c r="BZ208" s="97"/>
      <c r="CA208" s="97"/>
      <c r="CB208" s="97"/>
      <c r="CC208" s="97"/>
      <c r="CD208" s="97"/>
      <c r="CE208" s="97"/>
      <c r="CF208" s="97"/>
      <c r="CG208" s="97"/>
      <c r="CH208" s="97"/>
      <c r="CI208" s="97"/>
      <c r="CJ208" s="97"/>
      <c r="CK208" s="97"/>
      <c r="CL208" s="97"/>
      <c r="CM208" s="97"/>
      <c r="CN208" s="97"/>
      <c r="CO208" s="97"/>
      <c r="CP208" s="97"/>
      <c r="CQ208" s="97"/>
      <c r="CR208" s="97"/>
      <c r="CS208" s="97"/>
      <c r="CT208" s="97"/>
      <c r="CU208" s="97"/>
      <c r="CV208" s="97"/>
      <c r="CW208" s="97"/>
      <c r="CX208" s="97"/>
      <c r="CY208" s="97"/>
      <c r="CZ208" s="97"/>
      <c r="DA208" s="97"/>
      <c r="DB208" s="97"/>
      <c r="DC208" s="97"/>
      <c r="DD208" s="97"/>
      <c r="DE208" s="97"/>
      <c r="DF208" s="97"/>
      <c r="DG208" s="97"/>
      <c r="DH208" s="97"/>
      <c r="DI208" s="97"/>
      <c r="DJ208" s="97"/>
      <c r="DK208" s="97"/>
      <c r="DL208" s="97"/>
      <c r="DM208" s="97"/>
      <c r="DN208" s="97"/>
    </row>
    <row r="209" spans="1:118" s="33" customFormat="1" ht="47.25" outlineLevel="2" x14ac:dyDescent="0.25">
      <c r="A209" s="90" t="s">
        <v>107</v>
      </c>
      <c r="B209" s="224" t="s">
        <v>510</v>
      </c>
      <c r="C209" s="93">
        <f>SUM(D209:F209)</f>
        <v>1469</v>
      </c>
      <c r="D209" s="93">
        <v>1469</v>
      </c>
      <c r="E209" s="93">
        <v>0</v>
      </c>
      <c r="F209" s="93">
        <v>0</v>
      </c>
      <c r="G209" s="93">
        <v>0</v>
      </c>
      <c r="H209" s="93">
        <f>SUM(I209:K209)</f>
        <v>1469</v>
      </c>
      <c r="I209" s="93">
        <v>1469</v>
      </c>
      <c r="J209" s="93">
        <v>0</v>
      </c>
      <c r="K209" s="93">
        <v>0</v>
      </c>
      <c r="L209" s="93">
        <v>0</v>
      </c>
      <c r="M209" s="93">
        <f t="shared" si="96"/>
        <v>100</v>
      </c>
      <c r="N209" s="93">
        <f t="shared" si="90"/>
        <v>0</v>
      </c>
      <c r="O209" s="93">
        <f t="shared" si="78"/>
        <v>100</v>
      </c>
      <c r="P209" s="93">
        <f t="shared" si="79"/>
        <v>0</v>
      </c>
      <c r="Q209" s="93" t="str">
        <f>IFERROR(J209/#REF!*100,"-")</f>
        <v>-</v>
      </c>
      <c r="R209" s="93">
        <f t="shared" si="99"/>
        <v>0</v>
      </c>
      <c r="S209" s="93" t="str">
        <f>IFERROR(K209/F209*100,"-")</f>
        <v>-</v>
      </c>
      <c r="T209" s="93">
        <f t="shared" si="100"/>
        <v>0</v>
      </c>
      <c r="U209" s="99"/>
      <c r="V209" s="76"/>
      <c r="W209" s="113"/>
      <c r="X209" s="91"/>
      <c r="Y209" s="92"/>
      <c r="Z209" s="92"/>
      <c r="AA209" s="91"/>
      <c r="AB209" s="115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1"/>
      <c r="BR209" s="91"/>
      <c r="BS209" s="91"/>
      <c r="BT209" s="91"/>
      <c r="BU209" s="91"/>
      <c r="BV209" s="91"/>
      <c r="BW209" s="91"/>
      <c r="BX209" s="91"/>
      <c r="BY209" s="91"/>
      <c r="BZ209" s="91"/>
      <c r="CA209" s="91"/>
      <c r="CB209" s="91"/>
      <c r="CC209" s="91"/>
      <c r="CD209" s="91"/>
      <c r="CE209" s="91"/>
      <c r="CF209" s="91"/>
      <c r="CG209" s="91"/>
      <c r="CH209" s="91"/>
      <c r="CI209" s="91"/>
      <c r="CJ209" s="91"/>
      <c r="CK209" s="91"/>
      <c r="CL209" s="91"/>
      <c r="CM209" s="91"/>
      <c r="CN209" s="91"/>
      <c r="CO209" s="91"/>
      <c r="CP209" s="91"/>
      <c r="CQ209" s="91"/>
      <c r="CR209" s="91"/>
      <c r="CS209" s="91"/>
      <c r="CT209" s="91"/>
      <c r="CU209" s="91"/>
      <c r="CV209" s="91"/>
      <c r="CW209" s="91"/>
      <c r="CX209" s="91"/>
      <c r="CY209" s="91"/>
      <c r="CZ209" s="91"/>
      <c r="DA209" s="91"/>
      <c r="DB209" s="91"/>
      <c r="DC209" s="91"/>
      <c r="DD209" s="91"/>
      <c r="DE209" s="91"/>
      <c r="DF209" s="91"/>
      <c r="DG209" s="91"/>
      <c r="DH209" s="91"/>
      <c r="DI209" s="91"/>
      <c r="DJ209" s="91"/>
      <c r="DK209" s="91"/>
      <c r="DL209" s="91"/>
      <c r="DM209" s="91"/>
      <c r="DN209" s="91"/>
    </row>
    <row r="210" spans="1:118" s="101" customFormat="1" ht="31.5" outlineLevel="1" x14ac:dyDescent="0.25">
      <c r="A210" s="290"/>
      <c r="B210" s="227" t="s">
        <v>83</v>
      </c>
      <c r="C210" s="89">
        <f>SUM(D210:F210)</f>
        <v>0.1</v>
      </c>
      <c r="D210" s="89">
        <f>D211</f>
        <v>0.1</v>
      </c>
      <c r="E210" s="89">
        <f>E211</f>
        <v>0</v>
      </c>
      <c r="F210" s="89">
        <f>F211</f>
        <v>0</v>
      </c>
      <c r="G210" s="89">
        <f>G211</f>
        <v>0</v>
      </c>
      <c r="H210" s="89">
        <f>SUM(I210:K210)</f>
        <v>0</v>
      </c>
      <c r="I210" s="89">
        <f>I211</f>
        <v>0</v>
      </c>
      <c r="J210" s="89">
        <f>J211</f>
        <v>0</v>
      </c>
      <c r="K210" s="89">
        <f>K211</f>
        <v>0</v>
      </c>
      <c r="L210" s="89">
        <v>0</v>
      </c>
      <c r="M210" s="89">
        <f t="shared" si="96"/>
        <v>0</v>
      </c>
      <c r="N210" s="89">
        <f t="shared" si="90"/>
        <v>0.1</v>
      </c>
      <c r="O210" s="89">
        <f t="shared" si="78"/>
        <v>0</v>
      </c>
      <c r="P210" s="89">
        <f t="shared" si="79"/>
        <v>0.1</v>
      </c>
      <c r="Q210" s="89" t="str">
        <f t="shared" ref="Q210:Q240" si="101">IFERROR(J210/E210*100,"-")</f>
        <v>-</v>
      </c>
      <c r="R210" s="89">
        <f t="shared" si="99"/>
        <v>0</v>
      </c>
      <c r="S210" s="89" t="str">
        <f>IFERROR(K210/F210*100,"-")</f>
        <v>-</v>
      </c>
      <c r="T210" s="89">
        <f t="shared" si="100"/>
        <v>0</v>
      </c>
      <c r="U210" s="96"/>
      <c r="V210" s="76"/>
      <c r="W210" s="113"/>
      <c r="X210" s="97"/>
      <c r="Y210" s="95"/>
      <c r="Z210" s="95"/>
      <c r="AA210" s="97"/>
      <c r="AB210" s="115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7"/>
      <c r="AV210" s="97"/>
      <c r="AW210" s="97"/>
      <c r="AX210" s="97"/>
      <c r="AY210" s="97"/>
      <c r="AZ210" s="97"/>
      <c r="BA210" s="97"/>
      <c r="BB210" s="97"/>
      <c r="BC210" s="97"/>
      <c r="BD210" s="97"/>
      <c r="BE210" s="97"/>
      <c r="BF210" s="97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7"/>
      <c r="BS210" s="97"/>
      <c r="BT210" s="97"/>
      <c r="BU210" s="97"/>
      <c r="BV210" s="97"/>
      <c r="BW210" s="97"/>
      <c r="BX210" s="97"/>
      <c r="BY210" s="97"/>
      <c r="BZ210" s="97"/>
      <c r="CA210" s="97"/>
      <c r="CB210" s="97"/>
      <c r="CC210" s="97"/>
      <c r="CD210" s="97"/>
      <c r="CE210" s="97"/>
      <c r="CF210" s="97"/>
      <c r="CG210" s="97"/>
      <c r="CH210" s="97"/>
      <c r="CI210" s="97"/>
      <c r="CJ210" s="97"/>
      <c r="CK210" s="97"/>
      <c r="CL210" s="97"/>
      <c r="CM210" s="97"/>
      <c r="CN210" s="97"/>
      <c r="CO210" s="97"/>
      <c r="CP210" s="97"/>
      <c r="CQ210" s="97"/>
      <c r="CR210" s="97"/>
      <c r="CS210" s="97"/>
      <c r="CT210" s="97"/>
      <c r="CU210" s="97"/>
      <c r="CV210" s="97"/>
      <c r="CW210" s="97"/>
      <c r="CX210" s="97"/>
      <c r="CY210" s="97"/>
      <c r="CZ210" s="97"/>
      <c r="DA210" s="97"/>
      <c r="DB210" s="97"/>
      <c r="DC210" s="97"/>
      <c r="DD210" s="97"/>
      <c r="DE210" s="97"/>
      <c r="DF210" s="97"/>
      <c r="DG210" s="97"/>
      <c r="DH210" s="97"/>
      <c r="DI210" s="97"/>
      <c r="DJ210" s="97"/>
      <c r="DK210" s="97"/>
      <c r="DL210" s="97"/>
      <c r="DM210" s="97"/>
      <c r="DN210" s="97"/>
    </row>
    <row r="211" spans="1:118" s="33" customFormat="1" ht="31.5" outlineLevel="2" x14ac:dyDescent="0.25">
      <c r="A211" s="90" t="s">
        <v>110</v>
      </c>
      <c r="B211" s="224" t="s">
        <v>511</v>
      </c>
      <c r="C211" s="93">
        <f>SUM(D211:F211)</f>
        <v>0.1</v>
      </c>
      <c r="D211" s="93">
        <v>0.1</v>
      </c>
      <c r="E211" s="93">
        <v>0</v>
      </c>
      <c r="F211" s="93">
        <v>0</v>
      </c>
      <c r="G211" s="93">
        <v>0</v>
      </c>
      <c r="H211" s="93">
        <f>SUM(I211:K211)</f>
        <v>0</v>
      </c>
      <c r="I211" s="93">
        <v>0</v>
      </c>
      <c r="J211" s="93">
        <v>0</v>
      </c>
      <c r="K211" s="93">
        <v>0</v>
      </c>
      <c r="L211" s="93"/>
      <c r="M211" s="93">
        <f t="shared" si="96"/>
        <v>0</v>
      </c>
      <c r="N211" s="93">
        <f t="shared" si="90"/>
        <v>0.1</v>
      </c>
      <c r="O211" s="93">
        <f t="shared" si="78"/>
        <v>0</v>
      </c>
      <c r="P211" s="93">
        <f t="shared" si="79"/>
        <v>0.1</v>
      </c>
      <c r="Q211" s="93" t="str">
        <f t="shared" si="101"/>
        <v>-</v>
      </c>
      <c r="R211" s="93">
        <f t="shared" si="99"/>
        <v>0</v>
      </c>
      <c r="S211" s="93" t="str">
        <f>IFERROR(K211/F211*100,"-")</f>
        <v>-</v>
      </c>
      <c r="T211" s="93">
        <f t="shared" si="100"/>
        <v>0</v>
      </c>
      <c r="U211" s="99"/>
      <c r="V211" s="76"/>
      <c r="W211" s="113"/>
      <c r="X211" s="91"/>
      <c r="Y211" s="92"/>
      <c r="Z211" s="92"/>
      <c r="AA211" s="91"/>
      <c r="AB211" s="115"/>
      <c r="AC211" s="91"/>
      <c r="AD211" s="91"/>
      <c r="AE211" s="91"/>
      <c r="AF211" s="91"/>
      <c r="AG211" s="91"/>
      <c r="AH211" s="91"/>
      <c r="AI211" s="91"/>
      <c r="AJ211" s="91"/>
      <c r="AK211" s="91"/>
      <c r="AL211" s="91"/>
      <c r="AM211" s="91"/>
      <c r="AN211" s="91"/>
      <c r="AO211" s="91"/>
      <c r="AP211" s="91"/>
      <c r="AQ211" s="91"/>
      <c r="AR211" s="91"/>
      <c r="AS211" s="91"/>
      <c r="AT211" s="91"/>
      <c r="AU211" s="91"/>
      <c r="AV211" s="91"/>
      <c r="AW211" s="91"/>
      <c r="AX211" s="91"/>
      <c r="AY211" s="91"/>
      <c r="AZ211" s="91"/>
      <c r="BA211" s="91"/>
      <c r="BB211" s="91"/>
      <c r="BC211" s="91"/>
      <c r="BD211" s="91"/>
      <c r="BE211" s="91"/>
      <c r="BF211" s="91"/>
      <c r="BG211" s="91"/>
      <c r="BH211" s="91"/>
      <c r="BI211" s="91"/>
      <c r="BJ211" s="91"/>
      <c r="BK211" s="91"/>
      <c r="BL211" s="91"/>
      <c r="BM211" s="91"/>
      <c r="BN211" s="91"/>
      <c r="BO211" s="91"/>
      <c r="BP211" s="91"/>
      <c r="BQ211" s="91"/>
      <c r="BR211" s="91"/>
      <c r="BS211" s="91"/>
      <c r="BT211" s="91"/>
      <c r="BU211" s="91"/>
      <c r="BV211" s="91"/>
      <c r="BW211" s="91"/>
      <c r="BX211" s="91"/>
      <c r="BY211" s="91"/>
      <c r="BZ211" s="91"/>
      <c r="CA211" s="91"/>
      <c r="CB211" s="91"/>
      <c r="CC211" s="91"/>
      <c r="CD211" s="91"/>
      <c r="CE211" s="91"/>
      <c r="CF211" s="91"/>
      <c r="CG211" s="91"/>
      <c r="CH211" s="91"/>
      <c r="CI211" s="91"/>
      <c r="CJ211" s="91"/>
      <c r="CK211" s="91"/>
      <c r="CL211" s="91"/>
      <c r="CM211" s="91"/>
      <c r="CN211" s="91"/>
      <c r="CO211" s="91"/>
      <c r="CP211" s="91"/>
      <c r="CQ211" s="91"/>
      <c r="CR211" s="91"/>
      <c r="CS211" s="91"/>
      <c r="CT211" s="91"/>
      <c r="CU211" s="91"/>
      <c r="CV211" s="91"/>
      <c r="CW211" s="91"/>
      <c r="CX211" s="91"/>
      <c r="CY211" s="91"/>
      <c r="CZ211" s="91"/>
      <c r="DA211" s="91"/>
      <c r="DB211" s="91"/>
      <c r="DC211" s="91"/>
      <c r="DD211" s="91"/>
      <c r="DE211" s="91"/>
      <c r="DF211" s="91"/>
      <c r="DG211" s="91"/>
      <c r="DH211" s="91"/>
      <c r="DI211" s="91"/>
      <c r="DJ211" s="91"/>
      <c r="DK211" s="91"/>
      <c r="DL211" s="91"/>
      <c r="DM211" s="91"/>
      <c r="DN211" s="91"/>
    </row>
    <row r="212" spans="1:118" s="101" customFormat="1" ht="47.25" outlineLevel="1" x14ac:dyDescent="0.25">
      <c r="A212" s="290"/>
      <c r="B212" s="227" t="s">
        <v>232</v>
      </c>
      <c r="C212" s="89">
        <f>SUM(D212:F212)</f>
        <v>88251.9</v>
      </c>
      <c r="D212" s="89">
        <f>D213+D217+D218</f>
        <v>88251.9</v>
      </c>
      <c r="E212" s="89">
        <f>E213+E217+E218</f>
        <v>0</v>
      </c>
      <c r="F212" s="89">
        <f>F213+F217+F218</f>
        <v>0</v>
      </c>
      <c r="G212" s="89">
        <f>G213+G217+G218</f>
        <v>0</v>
      </c>
      <c r="H212" s="89">
        <f>SUM(I212:K212)</f>
        <v>85503.8</v>
      </c>
      <c r="I212" s="89">
        <f>I213+I217+I218</f>
        <v>85503.8</v>
      </c>
      <c r="J212" s="89">
        <f>J213+J217+J218</f>
        <v>0</v>
      </c>
      <c r="K212" s="89">
        <f>K213+K217+K218</f>
        <v>0</v>
      </c>
      <c r="L212" s="89">
        <f>L213+L217+L218</f>
        <v>0</v>
      </c>
      <c r="M212" s="89">
        <f t="shared" si="96"/>
        <v>96.9</v>
      </c>
      <c r="N212" s="89">
        <f t="shared" si="90"/>
        <v>2748.1</v>
      </c>
      <c r="O212" s="89">
        <f t="shared" si="78"/>
        <v>96.9</v>
      </c>
      <c r="P212" s="89">
        <f t="shared" si="79"/>
        <v>2748.1</v>
      </c>
      <c r="Q212" s="89" t="str">
        <f t="shared" si="101"/>
        <v>-</v>
      </c>
      <c r="R212" s="89">
        <f t="shared" si="99"/>
        <v>0</v>
      </c>
      <c r="S212" s="89" t="str">
        <f>IFERROR(K212/F212*100,"-")</f>
        <v>-</v>
      </c>
      <c r="T212" s="89">
        <f t="shared" si="100"/>
        <v>0</v>
      </c>
      <c r="U212" s="96"/>
      <c r="V212" s="76"/>
      <c r="W212" s="113"/>
      <c r="X212" s="97"/>
      <c r="Y212" s="95"/>
      <c r="Z212" s="95"/>
      <c r="AA212" s="97"/>
      <c r="AB212" s="115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7"/>
      <c r="AV212" s="97"/>
      <c r="AW212" s="97"/>
      <c r="AX212" s="97"/>
      <c r="AY212" s="97"/>
      <c r="AZ212" s="97"/>
      <c r="BA212" s="97"/>
      <c r="BB212" s="97"/>
      <c r="BC212" s="97"/>
      <c r="BD212" s="97"/>
      <c r="BE212" s="97"/>
      <c r="BF212" s="97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7"/>
      <c r="BS212" s="97"/>
      <c r="BT212" s="97"/>
      <c r="BU212" s="97"/>
      <c r="BV212" s="97"/>
      <c r="BW212" s="97"/>
      <c r="BX212" s="97"/>
      <c r="BY212" s="97"/>
      <c r="BZ212" s="97"/>
      <c r="CA212" s="97"/>
      <c r="CB212" s="97"/>
      <c r="CC212" s="97"/>
      <c r="CD212" s="97"/>
      <c r="CE212" s="97"/>
      <c r="CF212" s="97"/>
      <c r="CG212" s="97"/>
      <c r="CH212" s="97"/>
      <c r="CI212" s="97"/>
      <c r="CJ212" s="97"/>
      <c r="CK212" s="97"/>
      <c r="CL212" s="97"/>
      <c r="CM212" s="97"/>
      <c r="CN212" s="97"/>
      <c r="CO212" s="97"/>
      <c r="CP212" s="97"/>
      <c r="CQ212" s="97"/>
      <c r="CR212" s="97"/>
      <c r="CS212" s="97"/>
      <c r="CT212" s="97"/>
      <c r="CU212" s="97"/>
      <c r="CV212" s="97"/>
      <c r="CW212" s="97"/>
      <c r="CX212" s="97"/>
      <c r="CY212" s="97"/>
      <c r="CZ212" s="97"/>
      <c r="DA212" s="97"/>
      <c r="DB212" s="97"/>
      <c r="DC212" s="97"/>
      <c r="DD212" s="97"/>
      <c r="DE212" s="97"/>
      <c r="DF212" s="97"/>
      <c r="DG212" s="97"/>
      <c r="DH212" s="97"/>
      <c r="DI212" s="97"/>
      <c r="DJ212" s="97"/>
      <c r="DK212" s="97"/>
      <c r="DL212" s="97"/>
      <c r="DM212" s="97"/>
      <c r="DN212" s="97"/>
    </row>
    <row r="213" spans="1:118" s="33" customFormat="1" ht="47.25" outlineLevel="2" x14ac:dyDescent="0.25">
      <c r="A213" s="292" t="s">
        <v>119</v>
      </c>
      <c r="B213" s="224" t="s">
        <v>512</v>
      </c>
      <c r="C213" s="93">
        <f t="shared" ref="C213:C218" si="102">SUM(D213:F213)</f>
        <v>74155.399999999994</v>
      </c>
      <c r="D213" s="93">
        <f>D214+D215+D216</f>
        <v>74155.399999999994</v>
      </c>
      <c r="E213" s="93">
        <f>E214+E215+E216</f>
        <v>0</v>
      </c>
      <c r="F213" s="93">
        <f>F214+F215+F216</f>
        <v>0</v>
      </c>
      <c r="G213" s="93">
        <f>G214+G215+G216</f>
        <v>0</v>
      </c>
      <c r="H213" s="93">
        <f t="shared" ref="H213:H218" si="103">SUM(I213:K213)</f>
        <v>72157.399999999994</v>
      </c>
      <c r="I213" s="93">
        <f>I214+I215+I216</f>
        <v>72157.399999999994</v>
      </c>
      <c r="J213" s="93">
        <f>J214+J215+J216</f>
        <v>0</v>
      </c>
      <c r="K213" s="93">
        <f>K214+K215+K216</f>
        <v>0</v>
      </c>
      <c r="L213" s="93">
        <f>L214+L215+L216</f>
        <v>0</v>
      </c>
      <c r="M213" s="93">
        <f t="shared" si="96"/>
        <v>97.3</v>
      </c>
      <c r="N213" s="93">
        <f t="shared" si="90"/>
        <v>1998</v>
      </c>
      <c r="O213" s="93">
        <f t="shared" si="78"/>
        <v>97.3</v>
      </c>
      <c r="P213" s="93">
        <f t="shared" si="79"/>
        <v>1998</v>
      </c>
      <c r="Q213" s="93" t="str">
        <f t="shared" si="101"/>
        <v>-</v>
      </c>
      <c r="R213" s="93">
        <f t="shared" si="99"/>
        <v>0</v>
      </c>
      <c r="S213" s="93" t="str">
        <f>IFERROR(#REF!/#REF!*100,"-")</f>
        <v>-</v>
      </c>
      <c r="T213" s="93">
        <f t="shared" si="100"/>
        <v>0</v>
      </c>
      <c r="U213" s="99"/>
      <c r="V213" s="76"/>
      <c r="W213" s="113"/>
      <c r="X213" s="91"/>
      <c r="Y213" s="92"/>
      <c r="Z213" s="92"/>
      <c r="AA213" s="91"/>
      <c r="AB213" s="115"/>
      <c r="AC213" s="91"/>
      <c r="AD213" s="91"/>
      <c r="AE213" s="91"/>
      <c r="AF213" s="91"/>
      <c r="AG213" s="91"/>
      <c r="AH213" s="91"/>
      <c r="AI213" s="91"/>
      <c r="AJ213" s="91"/>
      <c r="AK213" s="91"/>
      <c r="AL213" s="91"/>
      <c r="AM213" s="91"/>
      <c r="AN213" s="91"/>
      <c r="AO213" s="91"/>
      <c r="AP213" s="91"/>
      <c r="AQ213" s="91"/>
      <c r="AR213" s="91"/>
      <c r="AS213" s="91"/>
      <c r="AT213" s="91"/>
      <c r="AU213" s="91"/>
      <c r="AV213" s="91"/>
      <c r="AW213" s="91"/>
      <c r="AX213" s="91"/>
      <c r="AY213" s="91"/>
      <c r="AZ213" s="91"/>
      <c r="BA213" s="91"/>
      <c r="BB213" s="91"/>
      <c r="BC213" s="91"/>
      <c r="BD213" s="91"/>
      <c r="BE213" s="91"/>
      <c r="BF213" s="91"/>
      <c r="BG213" s="91"/>
      <c r="BH213" s="91"/>
      <c r="BI213" s="91"/>
      <c r="BJ213" s="91"/>
      <c r="BK213" s="91"/>
      <c r="BL213" s="91"/>
      <c r="BM213" s="91"/>
      <c r="BN213" s="91"/>
      <c r="BO213" s="91"/>
      <c r="BP213" s="91"/>
      <c r="BQ213" s="91"/>
      <c r="BR213" s="91"/>
      <c r="BS213" s="91"/>
      <c r="BT213" s="91"/>
      <c r="BU213" s="91"/>
      <c r="BV213" s="91"/>
      <c r="BW213" s="91"/>
      <c r="BX213" s="91"/>
      <c r="BY213" s="91"/>
      <c r="BZ213" s="91"/>
      <c r="CA213" s="91"/>
      <c r="CB213" s="91"/>
      <c r="CC213" s="91"/>
      <c r="CD213" s="91"/>
      <c r="CE213" s="91"/>
      <c r="CF213" s="91"/>
      <c r="CG213" s="91"/>
      <c r="CH213" s="91"/>
      <c r="CI213" s="91"/>
      <c r="CJ213" s="91"/>
      <c r="CK213" s="91"/>
      <c r="CL213" s="91"/>
      <c r="CM213" s="91"/>
      <c r="CN213" s="91"/>
      <c r="CO213" s="91"/>
      <c r="CP213" s="91"/>
      <c r="CQ213" s="91"/>
      <c r="CR213" s="91"/>
      <c r="CS213" s="91"/>
      <c r="CT213" s="91"/>
      <c r="CU213" s="91"/>
      <c r="CV213" s="91"/>
      <c r="CW213" s="91"/>
      <c r="CX213" s="91"/>
      <c r="CY213" s="91"/>
      <c r="CZ213" s="91"/>
      <c r="DA213" s="91"/>
      <c r="DB213" s="91"/>
      <c r="DC213" s="91"/>
      <c r="DD213" s="91"/>
      <c r="DE213" s="91"/>
      <c r="DF213" s="91"/>
      <c r="DG213" s="91"/>
      <c r="DH213" s="91"/>
      <c r="DI213" s="91"/>
      <c r="DJ213" s="91"/>
      <c r="DK213" s="91"/>
      <c r="DL213" s="91"/>
      <c r="DM213" s="91"/>
      <c r="DN213" s="91"/>
    </row>
    <row r="214" spans="1:118" s="33" customFormat="1" ht="20.25" outlineLevel="3" x14ac:dyDescent="0.25">
      <c r="A214" s="292" t="s">
        <v>236</v>
      </c>
      <c r="B214" s="250" t="s">
        <v>143</v>
      </c>
      <c r="C214" s="93">
        <f t="shared" si="102"/>
        <v>5063.8999999999996</v>
      </c>
      <c r="D214" s="93">
        <v>5063.8999999999996</v>
      </c>
      <c r="E214" s="93">
        <v>0</v>
      </c>
      <c r="F214" s="93">
        <v>0</v>
      </c>
      <c r="G214" s="93">
        <v>0</v>
      </c>
      <c r="H214" s="93">
        <f t="shared" si="103"/>
        <v>5063.8999999999996</v>
      </c>
      <c r="I214" s="93">
        <v>5063.8999999999996</v>
      </c>
      <c r="J214" s="93">
        <v>0</v>
      </c>
      <c r="K214" s="93">
        <v>0</v>
      </c>
      <c r="L214" s="93">
        <v>0</v>
      </c>
      <c r="M214" s="93">
        <f t="shared" si="96"/>
        <v>100</v>
      </c>
      <c r="N214" s="93">
        <f t="shared" si="90"/>
        <v>0</v>
      </c>
      <c r="O214" s="93">
        <f t="shared" si="78"/>
        <v>100</v>
      </c>
      <c r="P214" s="93">
        <f t="shared" si="79"/>
        <v>0</v>
      </c>
      <c r="Q214" s="93" t="str">
        <f t="shared" si="101"/>
        <v>-</v>
      </c>
      <c r="R214" s="93">
        <f t="shared" si="99"/>
        <v>0</v>
      </c>
      <c r="S214" s="93" t="str">
        <f>IFERROR(#REF!/#REF!*100,"-")</f>
        <v>-</v>
      </c>
      <c r="T214" s="93">
        <f t="shared" si="100"/>
        <v>0</v>
      </c>
      <c r="U214" s="99"/>
      <c r="V214" s="76"/>
      <c r="W214" s="113"/>
      <c r="X214" s="91"/>
      <c r="Y214" s="92"/>
      <c r="Z214" s="92"/>
      <c r="AA214" s="91"/>
      <c r="AB214" s="115"/>
      <c r="AC214" s="91"/>
      <c r="AD214" s="91"/>
      <c r="AE214" s="91"/>
      <c r="AF214" s="91"/>
      <c r="AG214" s="91"/>
      <c r="AH214" s="91"/>
      <c r="AI214" s="91"/>
      <c r="AJ214" s="91"/>
      <c r="AK214" s="91"/>
      <c r="AL214" s="91"/>
      <c r="AM214" s="91"/>
      <c r="AN214" s="91"/>
      <c r="AO214" s="91"/>
      <c r="AP214" s="91"/>
      <c r="AQ214" s="91"/>
      <c r="AR214" s="91"/>
      <c r="AS214" s="91"/>
      <c r="AT214" s="91"/>
      <c r="AU214" s="91"/>
      <c r="AV214" s="91"/>
      <c r="AW214" s="91"/>
      <c r="AX214" s="91"/>
      <c r="AY214" s="91"/>
      <c r="AZ214" s="91"/>
      <c r="BA214" s="91"/>
      <c r="BB214" s="91"/>
      <c r="BC214" s="91"/>
      <c r="BD214" s="91"/>
      <c r="BE214" s="91"/>
      <c r="BF214" s="91"/>
      <c r="BG214" s="91"/>
      <c r="BH214" s="91"/>
      <c r="BI214" s="91"/>
      <c r="BJ214" s="91"/>
      <c r="BK214" s="91"/>
      <c r="BL214" s="91"/>
      <c r="BM214" s="91"/>
      <c r="BN214" s="91"/>
      <c r="BO214" s="91"/>
      <c r="BP214" s="91"/>
      <c r="BQ214" s="91"/>
      <c r="BR214" s="91"/>
      <c r="BS214" s="91"/>
      <c r="BT214" s="91"/>
      <c r="BU214" s="91"/>
      <c r="BV214" s="91"/>
      <c r="BW214" s="91"/>
      <c r="BX214" s="91"/>
      <c r="BY214" s="91"/>
      <c r="BZ214" s="91"/>
      <c r="CA214" s="91"/>
      <c r="CB214" s="91"/>
      <c r="CC214" s="91"/>
      <c r="CD214" s="91"/>
      <c r="CE214" s="91"/>
      <c r="CF214" s="91"/>
      <c r="CG214" s="91"/>
      <c r="CH214" s="91"/>
      <c r="CI214" s="91"/>
      <c r="CJ214" s="91"/>
      <c r="CK214" s="91"/>
      <c r="CL214" s="91"/>
      <c r="CM214" s="91"/>
      <c r="CN214" s="91"/>
      <c r="CO214" s="91"/>
      <c r="CP214" s="91"/>
      <c r="CQ214" s="91"/>
      <c r="CR214" s="91"/>
      <c r="CS214" s="91"/>
      <c r="CT214" s="91"/>
      <c r="CU214" s="91"/>
      <c r="CV214" s="91"/>
      <c r="CW214" s="91"/>
      <c r="CX214" s="91"/>
      <c r="CY214" s="91"/>
      <c r="CZ214" s="91"/>
      <c r="DA214" s="91"/>
      <c r="DB214" s="91"/>
      <c r="DC214" s="91"/>
      <c r="DD214" s="91"/>
      <c r="DE214" s="91"/>
      <c r="DF214" s="91"/>
      <c r="DG214" s="91"/>
      <c r="DH214" s="91"/>
      <c r="DI214" s="91"/>
      <c r="DJ214" s="91"/>
      <c r="DK214" s="91"/>
      <c r="DL214" s="91"/>
      <c r="DM214" s="91"/>
      <c r="DN214" s="91"/>
    </row>
    <row r="215" spans="1:118" s="33" customFormat="1" ht="20.25" outlineLevel="3" x14ac:dyDescent="0.25">
      <c r="A215" s="292" t="s">
        <v>237</v>
      </c>
      <c r="B215" s="289" t="s">
        <v>144</v>
      </c>
      <c r="C215" s="93">
        <f t="shared" si="102"/>
        <v>23908</v>
      </c>
      <c r="D215" s="93">
        <v>23908</v>
      </c>
      <c r="E215" s="93">
        <v>0</v>
      </c>
      <c r="F215" s="93">
        <v>0</v>
      </c>
      <c r="G215" s="93">
        <v>0</v>
      </c>
      <c r="H215" s="93">
        <f t="shared" si="103"/>
        <v>23300</v>
      </c>
      <c r="I215" s="93">
        <v>23300</v>
      </c>
      <c r="J215" s="93">
        <v>0</v>
      </c>
      <c r="K215" s="93">
        <v>0</v>
      </c>
      <c r="L215" s="93">
        <v>0</v>
      </c>
      <c r="M215" s="93">
        <f t="shared" si="96"/>
        <v>97.5</v>
      </c>
      <c r="N215" s="93">
        <f t="shared" si="90"/>
        <v>608</v>
      </c>
      <c r="O215" s="93">
        <f t="shared" si="78"/>
        <v>97.5</v>
      </c>
      <c r="P215" s="93">
        <f t="shared" si="79"/>
        <v>608</v>
      </c>
      <c r="Q215" s="93" t="str">
        <f t="shared" si="101"/>
        <v>-</v>
      </c>
      <c r="R215" s="93">
        <f t="shared" si="99"/>
        <v>0</v>
      </c>
      <c r="S215" s="93" t="str">
        <f>IFERROR(#REF!/#REF!*100,"-")</f>
        <v>-</v>
      </c>
      <c r="T215" s="93">
        <f t="shared" si="100"/>
        <v>0</v>
      </c>
      <c r="U215" s="99"/>
      <c r="V215" s="76"/>
      <c r="W215" s="113"/>
      <c r="X215" s="91"/>
      <c r="Y215" s="92"/>
      <c r="Z215" s="92"/>
      <c r="AA215" s="91"/>
      <c r="AB215" s="115"/>
      <c r="AC215" s="91"/>
      <c r="AD215" s="91"/>
      <c r="AE215" s="91"/>
      <c r="AF215" s="91"/>
      <c r="AG215" s="91"/>
      <c r="AH215" s="91"/>
      <c r="AI215" s="91"/>
      <c r="AJ215" s="91"/>
      <c r="AK215" s="91"/>
      <c r="AL215" s="91"/>
      <c r="AM215" s="91"/>
      <c r="AN215" s="91"/>
      <c r="AO215" s="91"/>
      <c r="AP215" s="91"/>
      <c r="AQ215" s="91"/>
      <c r="AR215" s="91"/>
      <c r="AS215" s="91"/>
      <c r="AT215" s="91"/>
      <c r="AU215" s="91"/>
      <c r="AV215" s="91"/>
      <c r="AW215" s="91"/>
      <c r="AX215" s="91"/>
      <c r="AY215" s="91"/>
      <c r="AZ215" s="91"/>
      <c r="BA215" s="91"/>
      <c r="BB215" s="91"/>
      <c r="BC215" s="91"/>
      <c r="BD215" s="91"/>
      <c r="BE215" s="91"/>
      <c r="BF215" s="91"/>
      <c r="BG215" s="91"/>
      <c r="BH215" s="91"/>
      <c r="BI215" s="91"/>
      <c r="BJ215" s="91"/>
      <c r="BK215" s="91"/>
      <c r="BL215" s="91"/>
      <c r="BM215" s="91"/>
      <c r="BN215" s="91"/>
      <c r="BO215" s="91"/>
      <c r="BP215" s="91"/>
      <c r="BQ215" s="91"/>
      <c r="BR215" s="91"/>
      <c r="BS215" s="91"/>
      <c r="BT215" s="91"/>
      <c r="BU215" s="91"/>
      <c r="BV215" s="91"/>
      <c r="BW215" s="91"/>
      <c r="BX215" s="91"/>
      <c r="BY215" s="91"/>
      <c r="BZ215" s="91"/>
      <c r="CA215" s="91"/>
      <c r="CB215" s="91"/>
      <c r="CC215" s="91"/>
      <c r="CD215" s="91"/>
      <c r="CE215" s="91"/>
      <c r="CF215" s="91"/>
      <c r="CG215" s="91"/>
      <c r="CH215" s="91"/>
      <c r="CI215" s="91"/>
      <c r="CJ215" s="91"/>
      <c r="CK215" s="91"/>
      <c r="CL215" s="91"/>
      <c r="CM215" s="91"/>
      <c r="CN215" s="91"/>
      <c r="CO215" s="91"/>
      <c r="CP215" s="91"/>
      <c r="CQ215" s="91"/>
      <c r="CR215" s="91"/>
      <c r="CS215" s="91"/>
      <c r="CT215" s="91"/>
      <c r="CU215" s="91"/>
      <c r="CV215" s="91"/>
      <c r="CW215" s="91"/>
      <c r="CX215" s="91"/>
      <c r="CY215" s="91"/>
      <c r="CZ215" s="91"/>
      <c r="DA215" s="91"/>
      <c r="DB215" s="91"/>
      <c r="DC215" s="91"/>
      <c r="DD215" s="91"/>
      <c r="DE215" s="91"/>
      <c r="DF215" s="91"/>
      <c r="DG215" s="91"/>
      <c r="DH215" s="91"/>
      <c r="DI215" s="91"/>
      <c r="DJ215" s="91"/>
      <c r="DK215" s="91"/>
      <c r="DL215" s="91"/>
      <c r="DM215" s="91"/>
      <c r="DN215" s="91"/>
    </row>
    <row r="216" spans="1:118" s="33" customFormat="1" ht="20.25" outlineLevel="3" x14ac:dyDescent="0.25">
      <c r="A216" s="292" t="s">
        <v>238</v>
      </c>
      <c r="B216" s="293" t="s">
        <v>235</v>
      </c>
      <c r="C216" s="93">
        <f t="shared" si="102"/>
        <v>45183.5</v>
      </c>
      <c r="D216" s="93">
        <v>45183.5</v>
      </c>
      <c r="E216" s="93">
        <v>0</v>
      </c>
      <c r="F216" s="93">
        <v>0</v>
      </c>
      <c r="G216" s="93">
        <v>0</v>
      </c>
      <c r="H216" s="93">
        <f t="shared" si="103"/>
        <v>43793.5</v>
      </c>
      <c r="I216" s="93">
        <v>43793.5</v>
      </c>
      <c r="J216" s="93">
        <v>0</v>
      </c>
      <c r="K216" s="93">
        <v>0</v>
      </c>
      <c r="L216" s="93">
        <v>0</v>
      </c>
      <c r="M216" s="93">
        <f t="shared" si="96"/>
        <v>96.9</v>
      </c>
      <c r="N216" s="93">
        <f t="shared" si="90"/>
        <v>1390</v>
      </c>
      <c r="O216" s="93">
        <f t="shared" si="78"/>
        <v>96.9</v>
      </c>
      <c r="P216" s="93">
        <f t="shared" si="79"/>
        <v>1390</v>
      </c>
      <c r="Q216" s="93" t="str">
        <f t="shared" si="101"/>
        <v>-</v>
      </c>
      <c r="R216" s="93">
        <f t="shared" si="99"/>
        <v>0</v>
      </c>
      <c r="S216" s="93" t="str">
        <f>IFERROR(#REF!/#REF!*100,"-")</f>
        <v>-</v>
      </c>
      <c r="T216" s="93">
        <f t="shared" si="100"/>
        <v>0</v>
      </c>
      <c r="U216" s="99"/>
      <c r="V216" s="76"/>
      <c r="W216" s="113"/>
      <c r="X216" s="91"/>
      <c r="Y216" s="92"/>
      <c r="Z216" s="92"/>
      <c r="AA216" s="91"/>
      <c r="AB216" s="115"/>
      <c r="AC216" s="91"/>
      <c r="AD216" s="91"/>
      <c r="AE216" s="91"/>
      <c r="AF216" s="91"/>
      <c r="AG216" s="91"/>
      <c r="AH216" s="91"/>
      <c r="AI216" s="91"/>
      <c r="AJ216" s="91"/>
      <c r="AK216" s="91"/>
      <c r="AL216" s="91"/>
      <c r="AM216" s="91"/>
      <c r="AN216" s="91"/>
      <c r="AO216" s="91"/>
      <c r="AP216" s="91"/>
      <c r="AQ216" s="91"/>
      <c r="AR216" s="91"/>
      <c r="AS216" s="91"/>
      <c r="AT216" s="91"/>
      <c r="AU216" s="91"/>
      <c r="AV216" s="91"/>
      <c r="AW216" s="91"/>
      <c r="AX216" s="91"/>
      <c r="AY216" s="91"/>
      <c r="AZ216" s="91"/>
      <c r="BA216" s="91"/>
      <c r="BB216" s="91"/>
      <c r="BC216" s="91"/>
      <c r="BD216" s="91"/>
      <c r="BE216" s="91"/>
      <c r="BF216" s="91"/>
      <c r="BG216" s="91"/>
      <c r="BH216" s="91"/>
      <c r="BI216" s="91"/>
      <c r="BJ216" s="91"/>
      <c r="BK216" s="91"/>
      <c r="BL216" s="91"/>
      <c r="BM216" s="91"/>
      <c r="BN216" s="91"/>
      <c r="BO216" s="91"/>
      <c r="BP216" s="91"/>
      <c r="BQ216" s="91"/>
      <c r="BR216" s="91"/>
      <c r="BS216" s="91"/>
      <c r="BT216" s="91"/>
      <c r="BU216" s="91"/>
      <c r="BV216" s="91"/>
      <c r="BW216" s="91"/>
      <c r="BX216" s="91"/>
      <c r="BY216" s="91"/>
      <c r="BZ216" s="91"/>
      <c r="CA216" s="91"/>
      <c r="CB216" s="91"/>
      <c r="CC216" s="91"/>
      <c r="CD216" s="91"/>
      <c r="CE216" s="91"/>
      <c r="CF216" s="91"/>
      <c r="CG216" s="91"/>
      <c r="CH216" s="91"/>
      <c r="CI216" s="91"/>
      <c r="CJ216" s="91"/>
      <c r="CK216" s="91"/>
      <c r="CL216" s="91"/>
      <c r="CM216" s="91"/>
      <c r="CN216" s="91"/>
      <c r="CO216" s="91"/>
      <c r="CP216" s="91"/>
      <c r="CQ216" s="91"/>
      <c r="CR216" s="91"/>
      <c r="CS216" s="91"/>
      <c r="CT216" s="91"/>
      <c r="CU216" s="91"/>
      <c r="CV216" s="91"/>
      <c r="CW216" s="91"/>
      <c r="CX216" s="91"/>
      <c r="CY216" s="91"/>
      <c r="CZ216" s="91"/>
      <c r="DA216" s="91"/>
      <c r="DB216" s="91"/>
      <c r="DC216" s="91"/>
      <c r="DD216" s="91"/>
      <c r="DE216" s="91"/>
      <c r="DF216" s="91"/>
      <c r="DG216" s="91"/>
      <c r="DH216" s="91"/>
      <c r="DI216" s="91"/>
      <c r="DJ216" s="91"/>
      <c r="DK216" s="91"/>
      <c r="DL216" s="91"/>
      <c r="DM216" s="91"/>
      <c r="DN216" s="91"/>
    </row>
    <row r="217" spans="1:118" s="33" customFormat="1" ht="63" outlineLevel="2" x14ac:dyDescent="0.25">
      <c r="A217" s="292" t="s">
        <v>120</v>
      </c>
      <c r="B217" s="224" t="s">
        <v>513</v>
      </c>
      <c r="C217" s="93">
        <f t="shared" si="102"/>
        <v>12130.3</v>
      </c>
      <c r="D217" s="93">
        <v>12130.3</v>
      </c>
      <c r="E217" s="93">
        <v>0</v>
      </c>
      <c r="F217" s="93">
        <v>0</v>
      </c>
      <c r="G217" s="93">
        <v>0</v>
      </c>
      <c r="H217" s="93">
        <f t="shared" si="103"/>
        <v>11627.6</v>
      </c>
      <c r="I217" s="93">
        <v>11627.6</v>
      </c>
      <c r="J217" s="93">
        <v>0</v>
      </c>
      <c r="K217" s="93">
        <v>0</v>
      </c>
      <c r="L217" s="93">
        <v>0</v>
      </c>
      <c r="M217" s="93">
        <f t="shared" si="96"/>
        <v>95.9</v>
      </c>
      <c r="N217" s="93">
        <f t="shared" ref="N217:N244" si="104">C217-H217</f>
        <v>502.7</v>
      </c>
      <c r="O217" s="93">
        <f t="shared" si="78"/>
        <v>95.9</v>
      </c>
      <c r="P217" s="93">
        <f t="shared" si="79"/>
        <v>502.7</v>
      </c>
      <c r="Q217" s="93" t="str">
        <f t="shared" si="101"/>
        <v>-</v>
      </c>
      <c r="R217" s="93">
        <f t="shared" si="99"/>
        <v>0</v>
      </c>
      <c r="S217" s="93" t="str">
        <f>IFERROR(K217/F217*100,"-")</f>
        <v>-</v>
      </c>
      <c r="T217" s="93">
        <f t="shared" ref="T217:T244" si="105">F217-K217</f>
        <v>0</v>
      </c>
      <c r="U217" s="99"/>
      <c r="V217" s="76"/>
      <c r="W217" s="113"/>
      <c r="X217" s="91"/>
      <c r="Y217" s="92"/>
      <c r="Z217" s="92"/>
      <c r="AA217" s="91"/>
      <c r="AB217" s="115"/>
      <c r="AC217" s="91"/>
      <c r="AD217" s="91"/>
      <c r="AE217" s="91"/>
      <c r="AF217" s="91"/>
      <c r="AG217" s="91"/>
      <c r="AH217" s="91"/>
      <c r="AI217" s="91"/>
      <c r="AJ217" s="91"/>
      <c r="AK217" s="91"/>
      <c r="AL217" s="91"/>
      <c r="AM217" s="91"/>
      <c r="AN217" s="91"/>
      <c r="AO217" s="91"/>
      <c r="AP217" s="91"/>
      <c r="AQ217" s="91"/>
      <c r="AR217" s="91"/>
      <c r="AS217" s="91"/>
      <c r="AT217" s="91"/>
      <c r="AU217" s="91"/>
      <c r="AV217" s="91"/>
      <c r="AW217" s="91"/>
      <c r="AX217" s="91"/>
      <c r="AY217" s="91"/>
      <c r="AZ217" s="91"/>
      <c r="BA217" s="91"/>
      <c r="BB217" s="91"/>
      <c r="BC217" s="91"/>
      <c r="BD217" s="91"/>
      <c r="BE217" s="91"/>
      <c r="BF217" s="91"/>
      <c r="BG217" s="91"/>
      <c r="BH217" s="91"/>
      <c r="BI217" s="91"/>
      <c r="BJ217" s="91"/>
      <c r="BK217" s="91"/>
      <c r="BL217" s="91"/>
      <c r="BM217" s="91"/>
      <c r="BN217" s="91"/>
      <c r="BO217" s="91"/>
      <c r="BP217" s="91"/>
      <c r="BQ217" s="91"/>
      <c r="BR217" s="91"/>
      <c r="BS217" s="91"/>
      <c r="BT217" s="91"/>
      <c r="BU217" s="91"/>
      <c r="BV217" s="91"/>
      <c r="BW217" s="91"/>
      <c r="BX217" s="91"/>
      <c r="BY217" s="91"/>
      <c r="BZ217" s="91"/>
      <c r="CA217" s="91"/>
      <c r="CB217" s="91"/>
      <c r="CC217" s="91"/>
      <c r="CD217" s="91"/>
      <c r="CE217" s="91"/>
      <c r="CF217" s="91"/>
      <c r="CG217" s="91"/>
      <c r="CH217" s="91"/>
      <c r="CI217" s="91"/>
      <c r="CJ217" s="91"/>
      <c r="CK217" s="91"/>
      <c r="CL217" s="91"/>
      <c r="CM217" s="91"/>
      <c r="CN217" s="91"/>
      <c r="CO217" s="91"/>
      <c r="CP217" s="91"/>
      <c r="CQ217" s="91"/>
      <c r="CR217" s="91"/>
      <c r="CS217" s="91"/>
      <c r="CT217" s="91"/>
      <c r="CU217" s="91"/>
      <c r="CV217" s="91"/>
      <c r="CW217" s="91"/>
      <c r="CX217" s="91"/>
      <c r="CY217" s="91"/>
      <c r="CZ217" s="91"/>
      <c r="DA217" s="91"/>
      <c r="DB217" s="91"/>
      <c r="DC217" s="91"/>
      <c r="DD217" s="91"/>
      <c r="DE217" s="91"/>
      <c r="DF217" s="91"/>
      <c r="DG217" s="91"/>
      <c r="DH217" s="91"/>
      <c r="DI217" s="91"/>
      <c r="DJ217" s="91"/>
      <c r="DK217" s="91"/>
      <c r="DL217" s="91"/>
      <c r="DM217" s="91"/>
      <c r="DN217" s="91"/>
    </row>
    <row r="218" spans="1:118" s="33" customFormat="1" ht="47.25" outlineLevel="2" x14ac:dyDescent="0.25">
      <c r="A218" s="292" t="s">
        <v>205</v>
      </c>
      <c r="B218" s="224" t="s">
        <v>514</v>
      </c>
      <c r="C218" s="93">
        <f t="shared" si="102"/>
        <v>1966.2</v>
      </c>
      <c r="D218" s="93">
        <v>1966.2</v>
      </c>
      <c r="E218" s="93">
        <v>0</v>
      </c>
      <c r="F218" s="93">
        <v>0</v>
      </c>
      <c r="G218" s="93">
        <v>0</v>
      </c>
      <c r="H218" s="93">
        <f t="shared" si="103"/>
        <v>1718.8</v>
      </c>
      <c r="I218" s="259">
        <v>1718.8</v>
      </c>
      <c r="J218" s="93">
        <v>0</v>
      </c>
      <c r="K218" s="93">
        <v>0</v>
      </c>
      <c r="L218" s="93">
        <v>0</v>
      </c>
      <c r="M218" s="93">
        <f t="shared" si="96"/>
        <v>87.4</v>
      </c>
      <c r="N218" s="93">
        <f t="shared" si="104"/>
        <v>247.4</v>
      </c>
      <c r="O218" s="93">
        <f t="shared" si="78"/>
        <v>87.4</v>
      </c>
      <c r="P218" s="93">
        <f t="shared" si="79"/>
        <v>247.4</v>
      </c>
      <c r="Q218" s="93" t="str">
        <f t="shared" si="101"/>
        <v>-</v>
      </c>
      <c r="R218" s="93">
        <f t="shared" si="99"/>
        <v>0</v>
      </c>
      <c r="S218" s="93" t="str">
        <f>IFERROR(#REF!/F218*100,"-")</f>
        <v>-</v>
      </c>
      <c r="T218" s="93">
        <f t="shared" si="105"/>
        <v>0</v>
      </c>
      <c r="U218" s="99"/>
      <c r="V218" s="76"/>
      <c r="W218" s="113"/>
      <c r="X218" s="91"/>
      <c r="Y218" s="92"/>
      <c r="Z218" s="92"/>
      <c r="AA218" s="91"/>
      <c r="AB218" s="115"/>
      <c r="AC218" s="91"/>
      <c r="AD218" s="91"/>
      <c r="AE218" s="91"/>
      <c r="AF218" s="91"/>
      <c r="AG218" s="91"/>
      <c r="AH218" s="91"/>
      <c r="AI218" s="91"/>
      <c r="AJ218" s="91"/>
      <c r="AK218" s="91"/>
      <c r="AL218" s="91"/>
      <c r="AM218" s="91"/>
      <c r="AN218" s="91"/>
      <c r="AO218" s="91"/>
      <c r="AP218" s="91"/>
      <c r="AQ218" s="91"/>
      <c r="AR218" s="91"/>
      <c r="AS218" s="91"/>
      <c r="AT218" s="91"/>
      <c r="AU218" s="91"/>
      <c r="AV218" s="91"/>
      <c r="AW218" s="91"/>
      <c r="AX218" s="91"/>
      <c r="AY218" s="91"/>
      <c r="AZ218" s="91"/>
      <c r="BA218" s="91"/>
      <c r="BB218" s="91"/>
      <c r="BC218" s="91"/>
      <c r="BD218" s="91"/>
      <c r="BE218" s="91"/>
      <c r="BF218" s="91"/>
      <c r="BG218" s="91"/>
      <c r="BH218" s="91"/>
      <c r="BI218" s="91"/>
      <c r="BJ218" s="91"/>
      <c r="BK218" s="91"/>
      <c r="BL218" s="91"/>
      <c r="BM218" s="91"/>
      <c r="BN218" s="91"/>
      <c r="BO218" s="91"/>
      <c r="BP218" s="91"/>
      <c r="BQ218" s="91"/>
      <c r="BR218" s="91"/>
      <c r="BS218" s="91"/>
      <c r="BT218" s="91"/>
      <c r="BU218" s="91"/>
      <c r="BV218" s="91"/>
      <c r="BW218" s="91"/>
      <c r="BX218" s="91"/>
      <c r="BY218" s="91"/>
      <c r="BZ218" s="91"/>
      <c r="CA218" s="91"/>
      <c r="CB218" s="91"/>
      <c r="CC218" s="91"/>
      <c r="CD218" s="91"/>
      <c r="CE218" s="91"/>
      <c r="CF218" s="91"/>
      <c r="CG218" s="91"/>
      <c r="CH218" s="91"/>
      <c r="CI218" s="91"/>
      <c r="CJ218" s="91"/>
      <c r="CK218" s="91"/>
      <c r="CL218" s="91"/>
      <c r="CM218" s="91"/>
      <c r="CN218" s="91"/>
      <c r="CO218" s="91"/>
      <c r="CP218" s="91"/>
      <c r="CQ218" s="91"/>
      <c r="CR218" s="91"/>
      <c r="CS218" s="91"/>
      <c r="CT218" s="91"/>
      <c r="CU218" s="91"/>
      <c r="CV218" s="91"/>
      <c r="CW218" s="91"/>
      <c r="CX218" s="91"/>
      <c r="CY218" s="91"/>
      <c r="CZ218" s="91"/>
      <c r="DA218" s="91"/>
      <c r="DB218" s="91"/>
      <c r="DC218" s="91"/>
      <c r="DD218" s="91"/>
      <c r="DE218" s="91"/>
      <c r="DF218" s="91"/>
      <c r="DG218" s="91"/>
      <c r="DH218" s="91"/>
      <c r="DI218" s="91"/>
      <c r="DJ218" s="91"/>
      <c r="DK218" s="91"/>
      <c r="DL218" s="91"/>
      <c r="DM218" s="91"/>
      <c r="DN218" s="91"/>
    </row>
    <row r="219" spans="1:118" s="32" customFormat="1" ht="87" customHeight="1" x14ac:dyDescent="0.25">
      <c r="A219" s="185">
        <v>11</v>
      </c>
      <c r="B219" s="108" t="s">
        <v>460</v>
      </c>
      <c r="C219" s="87">
        <f>SUM(D219:F219)</f>
        <v>3943.6</v>
      </c>
      <c r="D219" s="111">
        <f>D220+D227</f>
        <v>2353.9</v>
      </c>
      <c r="E219" s="111">
        <f>E220+E227</f>
        <v>1589.7</v>
      </c>
      <c r="F219" s="111">
        <f>F220+F227</f>
        <v>0</v>
      </c>
      <c r="G219" s="111">
        <f>G220+G227</f>
        <v>0</v>
      </c>
      <c r="H219" s="87">
        <f>SUM(I219:K219)</f>
        <v>3941.5</v>
      </c>
      <c r="I219" s="111">
        <f>I220+I227</f>
        <v>2351.9</v>
      </c>
      <c r="J219" s="111">
        <f>J220+J227</f>
        <v>1589.6</v>
      </c>
      <c r="K219" s="111">
        <f>K220+K227</f>
        <v>0</v>
      </c>
      <c r="L219" s="111">
        <f>L220+L227</f>
        <v>0</v>
      </c>
      <c r="M219" s="87">
        <f t="shared" si="96"/>
        <v>99.9</v>
      </c>
      <c r="N219" s="87">
        <f t="shared" si="104"/>
        <v>2.1</v>
      </c>
      <c r="O219" s="87">
        <f t="shared" si="78"/>
        <v>99.9</v>
      </c>
      <c r="P219" s="87">
        <f t="shared" si="79"/>
        <v>2</v>
      </c>
      <c r="Q219" s="87">
        <f t="shared" si="101"/>
        <v>100</v>
      </c>
      <c r="R219" s="87">
        <f t="shared" si="99"/>
        <v>0.1</v>
      </c>
      <c r="S219" s="87" t="str">
        <f t="shared" ref="S219:S246" si="106">IFERROR(K219/F219*100,"-")</f>
        <v>-</v>
      </c>
      <c r="T219" s="87">
        <f t="shared" si="105"/>
        <v>0</v>
      </c>
      <c r="U219" s="149"/>
      <c r="V219" s="150"/>
      <c r="W219" s="151"/>
      <c r="X219" s="152"/>
      <c r="Y219" s="153"/>
      <c r="Z219" s="153"/>
      <c r="AA219" s="152"/>
      <c r="AB219" s="154"/>
      <c r="AC219" s="152"/>
      <c r="AD219" s="152"/>
      <c r="AE219" s="152"/>
      <c r="AF219" s="152"/>
      <c r="AG219" s="152"/>
      <c r="AH219" s="152"/>
      <c r="AI219" s="152"/>
      <c r="AJ219" s="152"/>
      <c r="AK219" s="152"/>
      <c r="AL219" s="152"/>
      <c r="AM219" s="152"/>
      <c r="AN219" s="152"/>
      <c r="AO219" s="152"/>
      <c r="AP219" s="152"/>
      <c r="AQ219" s="152"/>
      <c r="AR219" s="152"/>
      <c r="AS219" s="152"/>
      <c r="AT219" s="152"/>
      <c r="AU219" s="152"/>
      <c r="AV219" s="152"/>
      <c r="AW219" s="152"/>
      <c r="AX219" s="152"/>
      <c r="AY219" s="152"/>
      <c r="AZ219" s="152"/>
      <c r="BA219" s="152"/>
      <c r="BB219" s="152"/>
      <c r="BC219" s="152"/>
      <c r="BD219" s="152"/>
      <c r="BE219" s="152"/>
      <c r="BF219" s="152"/>
      <c r="BG219" s="152"/>
      <c r="BH219" s="152"/>
      <c r="BI219" s="152"/>
      <c r="BJ219" s="152"/>
      <c r="BK219" s="152"/>
      <c r="BL219" s="152"/>
      <c r="BM219" s="152"/>
      <c r="BN219" s="152"/>
      <c r="BO219" s="152"/>
      <c r="BP219" s="152"/>
      <c r="BQ219" s="152"/>
      <c r="BR219" s="152"/>
      <c r="BS219" s="152"/>
      <c r="BT219" s="152"/>
      <c r="BU219" s="152"/>
      <c r="BV219" s="152"/>
      <c r="BW219" s="152"/>
      <c r="BX219" s="152"/>
      <c r="BY219" s="152"/>
      <c r="BZ219" s="152"/>
      <c r="CA219" s="152"/>
      <c r="CB219" s="152"/>
      <c r="CC219" s="152"/>
      <c r="CD219" s="152"/>
      <c r="CE219" s="152"/>
      <c r="CF219" s="152"/>
      <c r="CG219" s="152"/>
      <c r="CH219" s="152"/>
      <c r="CI219" s="152"/>
      <c r="CJ219" s="152"/>
      <c r="CK219" s="152"/>
      <c r="CL219" s="152"/>
      <c r="CM219" s="152"/>
      <c r="CN219" s="152"/>
      <c r="CO219" s="152"/>
      <c r="CP219" s="152"/>
      <c r="CQ219" s="152"/>
      <c r="CR219" s="152"/>
      <c r="CS219" s="152"/>
      <c r="CT219" s="152"/>
      <c r="CU219" s="152"/>
      <c r="CV219" s="152"/>
      <c r="CW219" s="152"/>
      <c r="CX219" s="152"/>
      <c r="CY219" s="152"/>
      <c r="CZ219" s="152"/>
      <c r="DA219" s="152"/>
      <c r="DB219" s="152"/>
      <c r="DC219" s="152"/>
      <c r="DD219" s="152"/>
      <c r="DE219" s="152"/>
      <c r="DF219" s="152"/>
      <c r="DG219" s="152"/>
      <c r="DH219" s="152"/>
      <c r="DI219" s="152"/>
      <c r="DJ219" s="152"/>
      <c r="DK219" s="152"/>
      <c r="DL219" s="152"/>
      <c r="DM219" s="152"/>
      <c r="DN219" s="152"/>
    </row>
    <row r="220" spans="1:118" s="181" customFormat="1" ht="47.25" outlineLevel="1" x14ac:dyDescent="0.25">
      <c r="A220" s="110" t="s">
        <v>33</v>
      </c>
      <c r="B220" s="100" t="s">
        <v>466</v>
      </c>
      <c r="C220" s="93">
        <f>SUM(D220:F220)</f>
        <v>2444.6</v>
      </c>
      <c r="D220" s="93">
        <v>2353.9</v>
      </c>
      <c r="E220" s="93">
        <v>90.7</v>
      </c>
      <c r="F220" s="93">
        <f>F221+F222+F223+F224+F225+F226</f>
        <v>0</v>
      </c>
      <c r="G220" s="93">
        <f>SUM(G226:G226)</f>
        <v>0</v>
      </c>
      <c r="H220" s="93">
        <f>SUM(I220:K220)</f>
        <v>2442.6</v>
      </c>
      <c r="I220" s="93">
        <v>2351.9</v>
      </c>
      <c r="J220" s="93">
        <v>90.7</v>
      </c>
      <c r="K220" s="93">
        <f>K221+K222+K223+K224+K225+K226</f>
        <v>0</v>
      </c>
      <c r="L220" s="93">
        <f>L221+L222+L223+L224+L225+L226</f>
        <v>0</v>
      </c>
      <c r="M220" s="93">
        <f t="shared" si="96"/>
        <v>99.9</v>
      </c>
      <c r="N220" s="93">
        <f t="shared" si="104"/>
        <v>2</v>
      </c>
      <c r="O220" s="93">
        <f t="shared" si="78"/>
        <v>99.9</v>
      </c>
      <c r="P220" s="93">
        <f t="shared" si="79"/>
        <v>2</v>
      </c>
      <c r="Q220" s="93">
        <f t="shared" si="101"/>
        <v>100</v>
      </c>
      <c r="R220" s="93">
        <f t="shared" si="99"/>
        <v>0</v>
      </c>
      <c r="S220" s="93" t="str">
        <f t="shared" si="106"/>
        <v>-</v>
      </c>
      <c r="T220" s="93">
        <f t="shared" si="105"/>
        <v>0</v>
      </c>
      <c r="U220" s="83"/>
      <c r="V220" s="150"/>
      <c r="W220" s="151"/>
      <c r="X220" s="179"/>
      <c r="Y220" s="180"/>
      <c r="Z220" s="180"/>
      <c r="AA220" s="179"/>
      <c r="AB220" s="154"/>
      <c r="AC220" s="179"/>
      <c r="AD220" s="179"/>
      <c r="AE220" s="179"/>
      <c r="AF220" s="179"/>
      <c r="AG220" s="179"/>
      <c r="AH220" s="179"/>
      <c r="AI220" s="179"/>
      <c r="AJ220" s="179"/>
      <c r="AK220" s="179"/>
      <c r="AL220" s="179"/>
      <c r="AM220" s="179"/>
      <c r="AN220" s="179"/>
      <c r="AO220" s="179"/>
      <c r="AP220" s="179"/>
      <c r="AQ220" s="179"/>
      <c r="AR220" s="179"/>
      <c r="AS220" s="179"/>
      <c r="AT220" s="179"/>
      <c r="AU220" s="179"/>
      <c r="AV220" s="179"/>
      <c r="AW220" s="179"/>
      <c r="AX220" s="179"/>
      <c r="AY220" s="179"/>
      <c r="AZ220" s="179"/>
      <c r="BA220" s="179"/>
      <c r="BB220" s="179"/>
      <c r="BC220" s="179"/>
      <c r="BD220" s="179"/>
      <c r="BE220" s="179"/>
      <c r="BF220" s="179"/>
      <c r="BG220" s="179"/>
      <c r="BH220" s="179"/>
      <c r="BI220" s="179"/>
      <c r="BJ220" s="179"/>
      <c r="BK220" s="179"/>
      <c r="BL220" s="179"/>
      <c r="BM220" s="179"/>
      <c r="BN220" s="179"/>
      <c r="BO220" s="179"/>
      <c r="BP220" s="179"/>
      <c r="BQ220" s="179"/>
      <c r="BR220" s="179"/>
      <c r="BS220" s="179"/>
      <c r="BT220" s="179"/>
      <c r="BU220" s="179"/>
      <c r="BV220" s="179"/>
      <c r="BW220" s="179"/>
      <c r="BX220" s="179"/>
      <c r="BY220" s="179"/>
      <c r="BZ220" s="179"/>
      <c r="CA220" s="179"/>
      <c r="CB220" s="179"/>
      <c r="CC220" s="179"/>
      <c r="CD220" s="179"/>
      <c r="CE220" s="179"/>
      <c r="CF220" s="179"/>
      <c r="CG220" s="179"/>
      <c r="CH220" s="179"/>
      <c r="CI220" s="179"/>
      <c r="CJ220" s="179"/>
      <c r="CK220" s="179"/>
      <c r="CL220" s="179"/>
      <c r="CM220" s="179"/>
      <c r="CN220" s="179"/>
      <c r="CO220" s="179"/>
      <c r="CP220" s="179"/>
      <c r="CQ220" s="179"/>
      <c r="CR220" s="179"/>
      <c r="CS220" s="179"/>
      <c r="CT220" s="179"/>
      <c r="CU220" s="179"/>
      <c r="CV220" s="179"/>
      <c r="CW220" s="179"/>
      <c r="CX220" s="179"/>
      <c r="CY220" s="179"/>
      <c r="CZ220" s="179"/>
      <c r="DA220" s="179"/>
      <c r="DB220" s="179"/>
      <c r="DC220" s="179"/>
      <c r="DD220" s="179"/>
      <c r="DE220" s="179"/>
      <c r="DF220" s="179"/>
      <c r="DG220" s="179"/>
      <c r="DH220" s="179"/>
      <c r="DI220" s="179"/>
      <c r="DJ220" s="179"/>
      <c r="DK220" s="179"/>
      <c r="DL220" s="179"/>
      <c r="DM220" s="179"/>
      <c r="DN220" s="179"/>
    </row>
    <row r="221" spans="1:118" s="36" customFormat="1" ht="31.5" outlineLevel="2" x14ac:dyDescent="0.25">
      <c r="A221" s="254" t="s">
        <v>100</v>
      </c>
      <c r="B221" s="250" t="s">
        <v>166</v>
      </c>
      <c r="C221" s="93">
        <f t="shared" ref="C221:C226" si="107">SUM(D221:F221)</f>
        <v>75</v>
      </c>
      <c r="D221" s="193">
        <v>75</v>
      </c>
      <c r="E221" s="193">
        <v>0</v>
      </c>
      <c r="F221" s="193">
        <v>0</v>
      </c>
      <c r="G221" s="193">
        <v>0</v>
      </c>
      <c r="H221" s="93">
        <f t="shared" ref="H221:H226" si="108">SUM(I221:K221)</f>
        <v>75</v>
      </c>
      <c r="I221" s="193">
        <v>75</v>
      </c>
      <c r="J221" s="193">
        <v>0</v>
      </c>
      <c r="K221" s="193">
        <v>0</v>
      </c>
      <c r="L221" s="193">
        <v>0</v>
      </c>
      <c r="M221" s="93">
        <f t="shared" si="96"/>
        <v>100</v>
      </c>
      <c r="N221" s="93">
        <f t="shared" si="104"/>
        <v>0</v>
      </c>
      <c r="O221" s="93">
        <f t="shared" si="78"/>
        <v>100</v>
      </c>
      <c r="P221" s="93">
        <f t="shared" si="79"/>
        <v>0</v>
      </c>
      <c r="Q221" s="93" t="str">
        <f t="shared" si="101"/>
        <v>-</v>
      </c>
      <c r="R221" s="93">
        <f t="shared" si="99"/>
        <v>0</v>
      </c>
      <c r="S221" s="93" t="str">
        <f t="shared" si="106"/>
        <v>-</v>
      </c>
      <c r="T221" s="93">
        <f t="shared" si="105"/>
        <v>0</v>
      </c>
      <c r="U221" s="83"/>
      <c r="V221" s="150"/>
      <c r="W221" s="151"/>
      <c r="X221" s="35"/>
      <c r="Y221" s="30"/>
      <c r="Z221" s="30"/>
      <c r="AA221" s="35"/>
      <c r="AB221" s="154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</row>
    <row r="222" spans="1:118" s="36" customFormat="1" ht="47.25" outlineLevel="2" x14ac:dyDescent="0.25">
      <c r="A222" s="254" t="s">
        <v>101</v>
      </c>
      <c r="B222" s="250" t="s">
        <v>167</v>
      </c>
      <c r="C222" s="93">
        <f t="shared" si="107"/>
        <v>15</v>
      </c>
      <c r="D222" s="193">
        <v>15</v>
      </c>
      <c r="E222" s="193">
        <v>0</v>
      </c>
      <c r="F222" s="193">
        <v>0</v>
      </c>
      <c r="G222" s="193">
        <v>0</v>
      </c>
      <c r="H222" s="93">
        <f t="shared" si="108"/>
        <v>15</v>
      </c>
      <c r="I222" s="193">
        <v>15</v>
      </c>
      <c r="J222" s="193">
        <v>0</v>
      </c>
      <c r="K222" s="193">
        <v>0</v>
      </c>
      <c r="L222" s="193">
        <v>0</v>
      </c>
      <c r="M222" s="93">
        <f t="shared" si="96"/>
        <v>100</v>
      </c>
      <c r="N222" s="93">
        <f t="shared" si="104"/>
        <v>0</v>
      </c>
      <c r="O222" s="93">
        <f t="shared" si="78"/>
        <v>100</v>
      </c>
      <c r="P222" s="93">
        <f t="shared" si="79"/>
        <v>0</v>
      </c>
      <c r="Q222" s="93" t="str">
        <f t="shared" si="101"/>
        <v>-</v>
      </c>
      <c r="R222" s="93">
        <f t="shared" si="99"/>
        <v>0</v>
      </c>
      <c r="S222" s="93" t="str">
        <f t="shared" si="106"/>
        <v>-</v>
      </c>
      <c r="T222" s="93">
        <f t="shared" si="105"/>
        <v>0</v>
      </c>
      <c r="U222" s="83"/>
      <c r="V222" s="150"/>
      <c r="W222" s="151"/>
      <c r="X222" s="35"/>
      <c r="Y222" s="30"/>
      <c r="Z222" s="30"/>
      <c r="AA222" s="35"/>
      <c r="AB222" s="154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</row>
    <row r="223" spans="1:118" s="36" customFormat="1" ht="63" outlineLevel="2" x14ac:dyDescent="0.25">
      <c r="A223" s="254" t="s">
        <v>102</v>
      </c>
      <c r="B223" s="250" t="s">
        <v>168</v>
      </c>
      <c r="C223" s="93">
        <f t="shared" si="107"/>
        <v>48</v>
      </c>
      <c r="D223" s="193">
        <v>48</v>
      </c>
      <c r="E223" s="193">
        <v>0</v>
      </c>
      <c r="F223" s="193">
        <v>0</v>
      </c>
      <c r="G223" s="193">
        <v>0</v>
      </c>
      <c r="H223" s="93">
        <f t="shared" si="108"/>
        <v>48</v>
      </c>
      <c r="I223" s="193">
        <v>48</v>
      </c>
      <c r="J223" s="193">
        <v>0</v>
      </c>
      <c r="K223" s="193">
        <v>0</v>
      </c>
      <c r="L223" s="193">
        <v>0</v>
      </c>
      <c r="M223" s="93">
        <f t="shared" si="96"/>
        <v>100</v>
      </c>
      <c r="N223" s="93">
        <f t="shared" si="104"/>
        <v>0</v>
      </c>
      <c r="O223" s="93">
        <f t="shared" si="78"/>
        <v>100</v>
      </c>
      <c r="P223" s="93">
        <f t="shared" si="79"/>
        <v>0</v>
      </c>
      <c r="Q223" s="93" t="str">
        <f t="shared" si="101"/>
        <v>-</v>
      </c>
      <c r="R223" s="93">
        <f t="shared" si="99"/>
        <v>0</v>
      </c>
      <c r="S223" s="93" t="str">
        <f t="shared" si="106"/>
        <v>-</v>
      </c>
      <c r="T223" s="93">
        <f t="shared" si="105"/>
        <v>0</v>
      </c>
      <c r="U223" s="83"/>
      <c r="V223" s="150"/>
      <c r="W223" s="151"/>
      <c r="X223" s="35"/>
      <c r="Y223" s="30"/>
      <c r="Z223" s="30"/>
      <c r="AA223" s="35"/>
      <c r="AB223" s="154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</row>
    <row r="224" spans="1:118" s="36" customFormat="1" ht="63" outlineLevel="2" x14ac:dyDescent="0.25">
      <c r="A224" s="254" t="s">
        <v>103</v>
      </c>
      <c r="B224" s="250" t="s">
        <v>79</v>
      </c>
      <c r="C224" s="93">
        <f t="shared" si="107"/>
        <v>129.6</v>
      </c>
      <c r="D224" s="193">
        <v>38.9</v>
      </c>
      <c r="E224" s="193">
        <v>90.7</v>
      </c>
      <c r="F224" s="193">
        <v>0</v>
      </c>
      <c r="G224" s="193">
        <v>0</v>
      </c>
      <c r="H224" s="93">
        <f t="shared" si="108"/>
        <v>129.6</v>
      </c>
      <c r="I224" s="193">
        <v>38.9</v>
      </c>
      <c r="J224" s="193">
        <v>90.7</v>
      </c>
      <c r="K224" s="193">
        <v>0</v>
      </c>
      <c r="L224" s="193">
        <v>0</v>
      </c>
      <c r="M224" s="93">
        <f t="shared" si="96"/>
        <v>100</v>
      </c>
      <c r="N224" s="93">
        <f t="shared" si="104"/>
        <v>0</v>
      </c>
      <c r="O224" s="93">
        <f t="shared" si="78"/>
        <v>100</v>
      </c>
      <c r="P224" s="93">
        <f t="shared" si="79"/>
        <v>0</v>
      </c>
      <c r="Q224" s="93">
        <f t="shared" si="101"/>
        <v>100</v>
      </c>
      <c r="R224" s="93">
        <f t="shared" si="99"/>
        <v>0</v>
      </c>
      <c r="S224" s="93" t="str">
        <f t="shared" si="106"/>
        <v>-</v>
      </c>
      <c r="T224" s="93">
        <f t="shared" si="105"/>
        <v>0</v>
      </c>
      <c r="U224" s="83"/>
      <c r="V224" s="150"/>
      <c r="W224" s="151"/>
      <c r="X224" s="35"/>
      <c r="Y224" s="30"/>
      <c r="Z224" s="30"/>
      <c r="AA224" s="35"/>
      <c r="AB224" s="154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</row>
    <row r="225" spans="1:118" s="36" customFormat="1" ht="47.25" outlineLevel="2" x14ac:dyDescent="0.25">
      <c r="A225" s="254" t="s">
        <v>104</v>
      </c>
      <c r="B225" s="250" t="s">
        <v>169</v>
      </c>
      <c r="C225" s="93">
        <f t="shared" si="107"/>
        <v>0</v>
      </c>
      <c r="D225" s="193">
        <v>0</v>
      </c>
      <c r="E225" s="193">
        <v>0</v>
      </c>
      <c r="F225" s="193">
        <v>0</v>
      </c>
      <c r="G225" s="193">
        <v>0</v>
      </c>
      <c r="H225" s="93">
        <f t="shared" si="108"/>
        <v>0</v>
      </c>
      <c r="I225" s="193">
        <v>0</v>
      </c>
      <c r="J225" s="193">
        <v>0</v>
      </c>
      <c r="K225" s="193">
        <v>0</v>
      </c>
      <c r="L225" s="193">
        <v>0</v>
      </c>
      <c r="M225" s="93" t="str">
        <f t="shared" si="96"/>
        <v>-</v>
      </c>
      <c r="N225" s="93">
        <f t="shared" si="104"/>
        <v>0</v>
      </c>
      <c r="O225" s="93" t="str">
        <f t="shared" si="78"/>
        <v>-</v>
      </c>
      <c r="P225" s="93">
        <f t="shared" si="79"/>
        <v>0</v>
      </c>
      <c r="Q225" s="93" t="str">
        <f t="shared" si="101"/>
        <v>-</v>
      </c>
      <c r="R225" s="93">
        <f t="shared" si="99"/>
        <v>0</v>
      </c>
      <c r="S225" s="93" t="str">
        <f t="shared" si="106"/>
        <v>-</v>
      </c>
      <c r="T225" s="93">
        <f t="shared" si="105"/>
        <v>0</v>
      </c>
      <c r="U225" s="83"/>
      <c r="V225" s="150"/>
      <c r="W225" s="151"/>
      <c r="X225" s="35"/>
      <c r="Y225" s="30"/>
      <c r="Z225" s="30"/>
      <c r="AA225" s="35"/>
      <c r="AB225" s="154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</row>
    <row r="226" spans="1:118" s="36" customFormat="1" ht="63" outlineLevel="2" x14ac:dyDescent="0.25">
      <c r="A226" s="254" t="s">
        <v>105</v>
      </c>
      <c r="B226" s="250" t="s">
        <v>170</v>
      </c>
      <c r="C226" s="93">
        <f t="shared" si="107"/>
        <v>2177</v>
      </c>
      <c r="D226" s="193">
        <v>2177</v>
      </c>
      <c r="E226" s="193">
        <v>0</v>
      </c>
      <c r="F226" s="193">
        <v>0</v>
      </c>
      <c r="G226" s="193">
        <v>0</v>
      </c>
      <c r="H226" s="93">
        <f t="shared" si="108"/>
        <v>2175</v>
      </c>
      <c r="I226" s="193">
        <v>2175</v>
      </c>
      <c r="J226" s="193">
        <v>0</v>
      </c>
      <c r="K226" s="193">
        <v>0</v>
      </c>
      <c r="L226" s="193">
        <v>0</v>
      </c>
      <c r="M226" s="93">
        <f t="shared" si="96"/>
        <v>99.9</v>
      </c>
      <c r="N226" s="93">
        <f t="shared" si="104"/>
        <v>2</v>
      </c>
      <c r="O226" s="93">
        <f t="shared" ref="O226:O285" si="109">IFERROR(I226/D226*100,"-")</f>
        <v>99.9</v>
      </c>
      <c r="P226" s="93">
        <f t="shared" ref="P226:P285" si="110">D226-I226</f>
        <v>2</v>
      </c>
      <c r="Q226" s="93" t="str">
        <f t="shared" si="101"/>
        <v>-</v>
      </c>
      <c r="R226" s="93">
        <f t="shared" si="99"/>
        <v>0</v>
      </c>
      <c r="S226" s="93" t="str">
        <f t="shared" si="106"/>
        <v>-</v>
      </c>
      <c r="T226" s="93">
        <f t="shared" si="105"/>
        <v>0</v>
      </c>
      <c r="U226" s="83"/>
      <c r="V226" s="150"/>
      <c r="W226" s="151"/>
      <c r="X226" s="35"/>
      <c r="Y226" s="30"/>
      <c r="Z226" s="30"/>
      <c r="AA226" s="35"/>
      <c r="AB226" s="154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</row>
    <row r="227" spans="1:118" s="36" customFormat="1" ht="31.5" outlineLevel="1" x14ac:dyDescent="0.25">
      <c r="A227" s="110" t="s">
        <v>34</v>
      </c>
      <c r="B227" s="224" t="s">
        <v>467</v>
      </c>
      <c r="C227" s="93">
        <f>SUM(D227:F227)</f>
        <v>1499</v>
      </c>
      <c r="D227" s="193">
        <f>D228</f>
        <v>0</v>
      </c>
      <c r="E227" s="193">
        <f>E228</f>
        <v>1499</v>
      </c>
      <c r="F227" s="193">
        <f>F228</f>
        <v>0</v>
      </c>
      <c r="G227" s="193">
        <f>G228</f>
        <v>0</v>
      </c>
      <c r="H227" s="93">
        <f>SUM(I227:K227)</f>
        <v>1498.9</v>
      </c>
      <c r="I227" s="193">
        <f>I228</f>
        <v>0</v>
      </c>
      <c r="J227" s="193">
        <f>J228</f>
        <v>1498.9</v>
      </c>
      <c r="K227" s="193">
        <f>K228</f>
        <v>0</v>
      </c>
      <c r="L227" s="193">
        <f>L228</f>
        <v>0</v>
      </c>
      <c r="M227" s="93">
        <f t="shared" si="96"/>
        <v>100</v>
      </c>
      <c r="N227" s="93">
        <f t="shared" si="104"/>
        <v>0.1</v>
      </c>
      <c r="O227" s="93" t="str">
        <f t="shared" si="109"/>
        <v>-</v>
      </c>
      <c r="P227" s="93">
        <f t="shared" si="110"/>
        <v>0</v>
      </c>
      <c r="Q227" s="93">
        <f t="shared" si="101"/>
        <v>100</v>
      </c>
      <c r="R227" s="93">
        <f t="shared" si="99"/>
        <v>0.1</v>
      </c>
      <c r="S227" s="93" t="str">
        <f t="shared" si="106"/>
        <v>-</v>
      </c>
      <c r="T227" s="93">
        <f t="shared" si="105"/>
        <v>0</v>
      </c>
      <c r="U227" s="83"/>
      <c r="V227" s="150"/>
      <c r="W227" s="151"/>
      <c r="X227" s="35"/>
      <c r="Y227" s="30"/>
      <c r="Z227" s="30"/>
      <c r="AA227" s="35"/>
      <c r="AB227" s="154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</row>
    <row r="228" spans="1:118" s="36" customFormat="1" ht="47.25" outlineLevel="2" x14ac:dyDescent="0.25">
      <c r="A228" s="90" t="s">
        <v>107</v>
      </c>
      <c r="B228" s="250" t="s">
        <v>171</v>
      </c>
      <c r="C228" s="93">
        <f>SUM(D228:F228)</f>
        <v>1499</v>
      </c>
      <c r="D228" s="193">
        <v>0</v>
      </c>
      <c r="E228" s="193">
        <v>1499</v>
      </c>
      <c r="F228" s="193">
        <v>0</v>
      </c>
      <c r="G228" s="193">
        <v>0</v>
      </c>
      <c r="H228" s="93">
        <f>SUM(I228:K228)</f>
        <v>1498.9</v>
      </c>
      <c r="I228" s="193">
        <v>0</v>
      </c>
      <c r="J228" s="193">
        <v>1498.9</v>
      </c>
      <c r="K228" s="193">
        <v>0</v>
      </c>
      <c r="L228" s="193">
        <v>0</v>
      </c>
      <c r="M228" s="93">
        <f t="shared" ref="M228:M255" si="111">IFERROR(H228/C228*100,"-")</f>
        <v>100</v>
      </c>
      <c r="N228" s="93">
        <f t="shared" si="104"/>
        <v>0.1</v>
      </c>
      <c r="O228" s="93" t="str">
        <f t="shared" si="109"/>
        <v>-</v>
      </c>
      <c r="P228" s="93">
        <f t="shared" si="110"/>
        <v>0</v>
      </c>
      <c r="Q228" s="93">
        <f t="shared" si="101"/>
        <v>100</v>
      </c>
      <c r="R228" s="93">
        <f t="shared" si="99"/>
        <v>0.1</v>
      </c>
      <c r="S228" s="93" t="str">
        <f t="shared" si="106"/>
        <v>-</v>
      </c>
      <c r="T228" s="93">
        <f t="shared" si="105"/>
        <v>0</v>
      </c>
      <c r="U228" s="83"/>
      <c r="V228" s="150"/>
      <c r="W228" s="151"/>
      <c r="X228" s="35"/>
      <c r="Y228" s="30"/>
      <c r="Z228" s="30"/>
      <c r="AA228" s="35"/>
      <c r="AB228" s="154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</row>
    <row r="229" spans="1:118" s="188" customFormat="1" ht="162.75" customHeight="1" x14ac:dyDescent="0.25">
      <c r="A229" s="185">
        <v>12</v>
      </c>
      <c r="B229" s="108" t="s">
        <v>468</v>
      </c>
      <c r="C229" s="87">
        <f>SUM(D229:F229)</f>
        <v>17915.400000000001</v>
      </c>
      <c r="D229" s="87">
        <f>D230+D233</f>
        <v>17301.400000000001</v>
      </c>
      <c r="E229" s="87">
        <f>E230+E233</f>
        <v>614</v>
      </c>
      <c r="F229" s="87">
        <f>F230+F233</f>
        <v>0</v>
      </c>
      <c r="G229" s="87">
        <f>G230+G233</f>
        <v>0</v>
      </c>
      <c r="H229" s="87">
        <f>SUM(I229:K229)</f>
        <v>17341.900000000001</v>
      </c>
      <c r="I229" s="87">
        <f>I230+I233</f>
        <v>16727.900000000001</v>
      </c>
      <c r="J229" s="87">
        <f>J230+J233</f>
        <v>614</v>
      </c>
      <c r="K229" s="87">
        <f>K230+K233</f>
        <v>0</v>
      </c>
      <c r="L229" s="87">
        <f>L230+L233</f>
        <v>0</v>
      </c>
      <c r="M229" s="87">
        <f t="shared" si="111"/>
        <v>96.8</v>
      </c>
      <c r="N229" s="87">
        <f t="shared" si="104"/>
        <v>573.5</v>
      </c>
      <c r="O229" s="87">
        <f t="shared" si="109"/>
        <v>96.7</v>
      </c>
      <c r="P229" s="87">
        <f t="shared" si="110"/>
        <v>573.5</v>
      </c>
      <c r="Q229" s="87">
        <f t="shared" si="101"/>
        <v>100</v>
      </c>
      <c r="R229" s="87">
        <f t="shared" si="99"/>
        <v>0</v>
      </c>
      <c r="S229" s="87" t="str">
        <f t="shared" si="106"/>
        <v>-</v>
      </c>
      <c r="T229" s="87">
        <f t="shared" si="105"/>
        <v>0</v>
      </c>
      <c r="U229" s="148"/>
      <c r="V229" s="76"/>
      <c r="W229" s="113"/>
      <c r="X229" s="187"/>
      <c r="Y229" s="95"/>
      <c r="Z229" s="95"/>
      <c r="AA229" s="187"/>
      <c r="AB229" s="115"/>
      <c r="AC229" s="187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87"/>
      <c r="AT229" s="187"/>
      <c r="AU229" s="187"/>
      <c r="AV229" s="187"/>
      <c r="AW229" s="187"/>
      <c r="AX229" s="187"/>
      <c r="AY229" s="187"/>
      <c r="AZ229" s="187"/>
      <c r="BA229" s="187"/>
      <c r="BB229" s="187"/>
      <c r="BC229" s="187"/>
      <c r="BD229" s="187"/>
      <c r="BE229" s="187"/>
      <c r="BF229" s="187"/>
      <c r="BG229" s="187"/>
      <c r="BH229" s="187"/>
      <c r="BI229" s="187"/>
      <c r="BJ229" s="187"/>
      <c r="BK229" s="187"/>
      <c r="BL229" s="187"/>
      <c r="BM229" s="187"/>
      <c r="BN229" s="187"/>
      <c r="BO229" s="187"/>
      <c r="BP229" s="187"/>
      <c r="BQ229" s="187"/>
      <c r="BR229" s="187"/>
      <c r="BS229" s="187"/>
      <c r="BT229" s="187"/>
      <c r="BU229" s="187"/>
      <c r="BV229" s="187"/>
      <c r="BW229" s="187"/>
      <c r="BX229" s="187"/>
      <c r="BY229" s="187"/>
      <c r="BZ229" s="187"/>
      <c r="CA229" s="187"/>
      <c r="CB229" s="187"/>
      <c r="CC229" s="187"/>
      <c r="CD229" s="187"/>
      <c r="CE229" s="187"/>
      <c r="CF229" s="187"/>
      <c r="CG229" s="187"/>
      <c r="CH229" s="187"/>
      <c r="CI229" s="187"/>
      <c r="CJ229" s="187"/>
      <c r="CK229" s="187"/>
      <c r="CL229" s="187"/>
      <c r="CM229" s="187"/>
      <c r="CN229" s="187"/>
      <c r="CO229" s="187"/>
      <c r="CP229" s="187"/>
      <c r="CQ229" s="187"/>
      <c r="CR229" s="187"/>
      <c r="CS229" s="187"/>
      <c r="CT229" s="187"/>
      <c r="CU229" s="187"/>
      <c r="CV229" s="187"/>
      <c r="CW229" s="187"/>
      <c r="CX229" s="187"/>
      <c r="CY229" s="187"/>
      <c r="CZ229" s="187"/>
      <c r="DA229" s="187"/>
      <c r="DB229" s="187"/>
      <c r="DC229" s="187"/>
      <c r="DD229" s="187"/>
      <c r="DE229" s="187"/>
      <c r="DF229" s="187"/>
      <c r="DG229" s="187"/>
      <c r="DH229" s="187"/>
      <c r="DI229" s="187"/>
      <c r="DJ229" s="187"/>
      <c r="DK229" s="187"/>
      <c r="DL229" s="187"/>
      <c r="DM229" s="187"/>
      <c r="DN229" s="187"/>
    </row>
    <row r="230" spans="1:118" s="101" customFormat="1" ht="31.5" outlineLevel="1" x14ac:dyDescent="0.25">
      <c r="A230" s="255"/>
      <c r="B230" s="88" t="s">
        <v>74</v>
      </c>
      <c r="C230" s="89">
        <f>D230</f>
        <v>8.1999999999999993</v>
      </c>
      <c r="D230" s="89">
        <f t="shared" ref="D230:L230" si="112">D231</f>
        <v>8.1999999999999993</v>
      </c>
      <c r="E230" s="89">
        <f t="shared" si="112"/>
        <v>0</v>
      </c>
      <c r="F230" s="89">
        <f t="shared" si="112"/>
        <v>0</v>
      </c>
      <c r="G230" s="89">
        <f t="shared" si="112"/>
        <v>0</v>
      </c>
      <c r="H230" s="89">
        <f>I230</f>
        <v>8.1999999999999993</v>
      </c>
      <c r="I230" s="89">
        <f t="shared" si="112"/>
        <v>8.1999999999999993</v>
      </c>
      <c r="J230" s="89">
        <f t="shared" si="112"/>
        <v>0</v>
      </c>
      <c r="K230" s="89">
        <f t="shared" si="112"/>
        <v>0</v>
      </c>
      <c r="L230" s="89">
        <f t="shared" si="112"/>
        <v>0</v>
      </c>
      <c r="M230" s="89">
        <f t="shared" si="111"/>
        <v>100</v>
      </c>
      <c r="N230" s="89">
        <f t="shared" si="104"/>
        <v>0</v>
      </c>
      <c r="O230" s="89">
        <f t="shared" si="109"/>
        <v>100</v>
      </c>
      <c r="P230" s="89">
        <f t="shared" si="110"/>
        <v>0</v>
      </c>
      <c r="Q230" s="89" t="str">
        <f t="shared" si="101"/>
        <v>-</v>
      </c>
      <c r="R230" s="89">
        <f t="shared" si="99"/>
        <v>0</v>
      </c>
      <c r="S230" s="89" t="str">
        <f t="shared" si="106"/>
        <v>-</v>
      </c>
      <c r="T230" s="89">
        <f t="shared" si="105"/>
        <v>0</v>
      </c>
      <c r="U230" s="96"/>
      <c r="V230" s="76"/>
      <c r="W230" s="113"/>
      <c r="X230" s="97"/>
      <c r="Y230" s="95"/>
      <c r="Z230" s="95"/>
      <c r="AA230" s="97"/>
      <c r="AB230" s="115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7"/>
      <c r="AV230" s="97"/>
      <c r="AW230" s="97"/>
      <c r="AX230" s="97"/>
      <c r="AY230" s="97"/>
      <c r="AZ230" s="97"/>
      <c r="BA230" s="97"/>
      <c r="BB230" s="97"/>
      <c r="BC230" s="97"/>
      <c r="BD230" s="97"/>
      <c r="BE230" s="97"/>
      <c r="BF230" s="97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7"/>
      <c r="BS230" s="97"/>
      <c r="BT230" s="97"/>
      <c r="BU230" s="97"/>
      <c r="BV230" s="97"/>
      <c r="BW230" s="97"/>
      <c r="BX230" s="97"/>
      <c r="BY230" s="97"/>
      <c r="BZ230" s="97"/>
      <c r="CA230" s="97"/>
      <c r="CB230" s="97"/>
      <c r="CC230" s="97"/>
      <c r="CD230" s="97"/>
      <c r="CE230" s="97"/>
      <c r="CF230" s="97"/>
      <c r="CG230" s="97"/>
      <c r="CH230" s="97"/>
      <c r="CI230" s="97"/>
      <c r="CJ230" s="97"/>
      <c r="CK230" s="97"/>
      <c r="CL230" s="97"/>
      <c r="CM230" s="97"/>
      <c r="CN230" s="97"/>
      <c r="CO230" s="97"/>
      <c r="CP230" s="97"/>
      <c r="CQ230" s="97"/>
      <c r="CR230" s="97"/>
      <c r="CS230" s="97"/>
      <c r="CT230" s="97"/>
      <c r="CU230" s="97"/>
      <c r="CV230" s="97"/>
      <c r="CW230" s="97"/>
      <c r="CX230" s="97"/>
      <c r="CY230" s="97"/>
      <c r="CZ230" s="97"/>
      <c r="DA230" s="97"/>
      <c r="DB230" s="97"/>
      <c r="DC230" s="97"/>
      <c r="DD230" s="97"/>
      <c r="DE230" s="97"/>
      <c r="DF230" s="97"/>
      <c r="DG230" s="97"/>
      <c r="DH230" s="97"/>
      <c r="DI230" s="97"/>
      <c r="DJ230" s="97"/>
      <c r="DK230" s="97"/>
      <c r="DL230" s="97"/>
      <c r="DM230" s="97"/>
      <c r="DN230" s="97"/>
    </row>
    <row r="231" spans="1:118" s="33" customFormat="1" ht="47.25" outlineLevel="2" x14ac:dyDescent="0.25">
      <c r="A231" s="256" t="s">
        <v>100</v>
      </c>
      <c r="B231" s="257" t="s">
        <v>469</v>
      </c>
      <c r="C231" s="259">
        <f>D231</f>
        <v>8.1999999999999993</v>
      </c>
      <c r="D231" s="93">
        <f>D232</f>
        <v>8.1999999999999993</v>
      </c>
      <c r="E231" s="93">
        <f t="shared" ref="E231:L231" si="113">E232</f>
        <v>0</v>
      </c>
      <c r="F231" s="93">
        <f t="shared" si="113"/>
        <v>0</v>
      </c>
      <c r="G231" s="93">
        <f t="shared" si="113"/>
        <v>0</v>
      </c>
      <c r="H231" s="93">
        <f>I231</f>
        <v>8.1999999999999993</v>
      </c>
      <c r="I231" s="93">
        <f>I232</f>
        <v>8.1999999999999993</v>
      </c>
      <c r="J231" s="93">
        <f t="shared" si="113"/>
        <v>0</v>
      </c>
      <c r="K231" s="93">
        <f t="shared" si="113"/>
        <v>0</v>
      </c>
      <c r="L231" s="93">
        <f t="shared" si="113"/>
        <v>0</v>
      </c>
      <c r="M231" s="109">
        <f t="shared" si="111"/>
        <v>100</v>
      </c>
      <c r="N231" s="93">
        <f t="shared" si="104"/>
        <v>0</v>
      </c>
      <c r="O231" s="93">
        <f t="shared" si="109"/>
        <v>100</v>
      </c>
      <c r="P231" s="93">
        <f t="shared" si="110"/>
        <v>0</v>
      </c>
      <c r="Q231" s="93" t="str">
        <f t="shared" si="101"/>
        <v>-</v>
      </c>
      <c r="R231" s="93">
        <f t="shared" si="99"/>
        <v>0</v>
      </c>
      <c r="S231" s="93" t="str">
        <f t="shared" si="106"/>
        <v>-</v>
      </c>
      <c r="T231" s="93">
        <f t="shared" si="105"/>
        <v>0</v>
      </c>
      <c r="U231" s="99"/>
      <c r="V231" s="76"/>
      <c r="W231" s="113"/>
      <c r="X231" s="91"/>
      <c r="Y231" s="92"/>
      <c r="Z231" s="92"/>
      <c r="AA231" s="91"/>
      <c r="AB231" s="115"/>
      <c r="AC231" s="91"/>
      <c r="AD231" s="91"/>
      <c r="AE231" s="91"/>
      <c r="AF231" s="91"/>
      <c r="AG231" s="91"/>
      <c r="AH231" s="91"/>
      <c r="AI231" s="91"/>
      <c r="AJ231" s="91"/>
      <c r="AK231" s="91"/>
      <c r="AL231" s="91"/>
      <c r="AM231" s="91"/>
      <c r="AN231" s="91"/>
      <c r="AO231" s="91"/>
      <c r="AP231" s="91"/>
      <c r="AQ231" s="91"/>
      <c r="AR231" s="91"/>
      <c r="AS231" s="91"/>
      <c r="AT231" s="91"/>
      <c r="AU231" s="91"/>
      <c r="AV231" s="91"/>
      <c r="AW231" s="91"/>
      <c r="AX231" s="91"/>
      <c r="AY231" s="91"/>
      <c r="AZ231" s="91"/>
      <c r="BA231" s="91"/>
      <c r="BB231" s="91"/>
      <c r="BC231" s="91"/>
      <c r="BD231" s="91"/>
      <c r="BE231" s="91"/>
      <c r="BF231" s="91"/>
      <c r="BG231" s="91"/>
      <c r="BH231" s="91"/>
      <c r="BI231" s="91"/>
      <c r="BJ231" s="91"/>
      <c r="BK231" s="91"/>
      <c r="BL231" s="91"/>
      <c r="BM231" s="91"/>
      <c r="BN231" s="91"/>
      <c r="BO231" s="91"/>
      <c r="BP231" s="91"/>
      <c r="BQ231" s="91"/>
      <c r="BR231" s="91"/>
      <c r="BS231" s="91"/>
      <c r="BT231" s="91"/>
      <c r="BU231" s="91"/>
      <c r="BV231" s="91"/>
      <c r="BW231" s="91"/>
      <c r="BX231" s="91"/>
      <c r="BY231" s="91"/>
      <c r="BZ231" s="91"/>
      <c r="CA231" s="91"/>
      <c r="CB231" s="91"/>
      <c r="CC231" s="91"/>
      <c r="CD231" s="91"/>
      <c r="CE231" s="91"/>
      <c r="CF231" s="91"/>
      <c r="CG231" s="91"/>
      <c r="CH231" s="91"/>
      <c r="CI231" s="91"/>
      <c r="CJ231" s="91"/>
      <c r="CK231" s="91"/>
      <c r="CL231" s="91"/>
      <c r="CM231" s="91"/>
      <c r="CN231" s="91"/>
      <c r="CO231" s="91"/>
      <c r="CP231" s="91"/>
      <c r="CQ231" s="91"/>
      <c r="CR231" s="91"/>
      <c r="CS231" s="91"/>
      <c r="CT231" s="91"/>
      <c r="CU231" s="91"/>
      <c r="CV231" s="91"/>
      <c r="CW231" s="91"/>
      <c r="CX231" s="91"/>
      <c r="CY231" s="91"/>
      <c r="CZ231" s="91"/>
      <c r="DA231" s="91"/>
      <c r="DB231" s="91"/>
      <c r="DC231" s="91"/>
      <c r="DD231" s="91"/>
      <c r="DE231" s="91"/>
      <c r="DF231" s="91"/>
      <c r="DG231" s="91"/>
      <c r="DH231" s="91"/>
      <c r="DI231" s="91"/>
      <c r="DJ231" s="91"/>
      <c r="DK231" s="91"/>
      <c r="DL231" s="91"/>
      <c r="DM231" s="91"/>
      <c r="DN231" s="91"/>
    </row>
    <row r="232" spans="1:118" s="33" customFormat="1" ht="47.25" outlineLevel="3" x14ac:dyDescent="0.25">
      <c r="A232" s="256" t="s">
        <v>155</v>
      </c>
      <c r="B232" s="100" t="s">
        <v>216</v>
      </c>
      <c r="C232" s="259">
        <f>D232</f>
        <v>8.1999999999999993</v>
      </c>
      <c r="D232" s="259">
        <v>8.1999999999999993</v>
      </c>
      <c r="E232" s="259">
        <v>0</v>
      </c>
      <c r="F232" s="259">
        <v>0</v>
      </c>
      <c r="G232" s="258">
        <v>0</v>
      </c>
      <c r="H232" s="258">
        <f>I232</f>
        <v>8.1999999999999993</v>
      </c>
      <c r="I232" s="258">
        <v>8.1999999999999993</v>
      </c>
      <c r="J232" s="258">
        <v>0</v>
      </c>
      <c r="K232" s="258">
        <v>0</v>
      </c>
      <c r="L232" s="258">
        <v>0</v>
      </c>
      <c r="M232" s="109">
        <f t="shared" si="111"/>
        <v>100</v>
      </c>
      <c r="N232" s="93">
        <f t="shared" si="104"/>
        <v>0</v>
      </c>
      <c r="O232" s="93">
        <f t="shared" si="109"/>
        <v>100</v>
      </c>
      <c r="P232" s="93">
        <f t="shared" si="110"/>
        <v>0</v>
      </c>
      <c r="Q232" s="93" t="str">
        <f t="shared" si="101"/>
        <v>-</v>
      </c>
      <c r="R232" s="93">
        <f t="shared" si="99"/>
        <v>0</v>
      </c>
      <c r="S232" s="93" t="str">
        <f t="shared" si="106"/>
        <v>-</v>
      </c>
      <c r="T232" s="93">
        <f t="shared" si="105"/>
        <v>0</v>
      </c>
      <c r="U232" s="99"/>
      <c r="V232" s="76"/>
      <c r="W232" s="113"/>
      <c r="X232" s="91"/>
      <c r="Y232" s="92"/>
      <c r="Z232" s="92"/>
      <c r="AA232" s="91"/>
      <c r="AB232" s="115"/>
      <c r="AC232" s="91"/>
      <c r="AD232" s="91"/>
      <c r="AE232" s="91"/>
      <c r="AF232" s="91"/>
      <c r="AG232" s="91"/>
      <c r="AH232" s="91"/>
      <c r="AI232" s="91"/>
      <c r="AJ232" s="91"/>
      <c r="AK232" s="91"/>
      <c r="AL232" s="91"/>
      <c r="AM232" s="91"/>
      <c r="AN232" s="91"/>
      <c r="AO232" s="91"/>
      <c r="AP232" s="91"/>
      <c r="AQ232" s="91"/>
      <c r="AR232" s="91"/>
      <c r="AS232" s="91"/>
      <c r="AT232" s="91"/>
      <c r="AU232" s="91"/>
      <c r="AV232" s="91"/>
      <c r="AW232" s="91"/>
      <c r="AX232" s="91"/>
      <c r="AY232" s="91"/>
      <c r="AZ232" s="91"/>
      <c r="BA232" s="91"/>
      <c r="BB232" s="91"/>
      <c r="BC232" s="91"/>
      <c r="BD232" s="91"/>
      <c r="BE232" s="91"/>
      <c r="BF232" s="91"/>
      <c r="BG232" s="91"/>
      <c r="BH232" s="91"/>
      <c r="BI232" s="91"/>
      <c r="BJ232" s="91"/>
      <c r="BK232" s="91"/>
      <c r="BL232" s="91"/>
      <c r="BM232" s="91"/>
      <c r="BN232" s="91"/>
      <c r="BO232" s="91"/>
      <c r="BP232" s="91"/>
      <c r="BQ232" s="91"/>
      <c r="BR232" s="91"/>
      <c r="BS232" s="91"/>
      <c r="BT232" s="91"/>
      <c r="BU232" s="91"/>
      <c r="BV232" s="91"/>
      <c r="BW232" s="91"/>
      <c r="BX232" s="91"/>
      <c r="BY232" s="91"/>
      <c r="BZ232" s="91"/>
      <c r="CA232" s="91"/>
      <c r="CB232" s="91"/>
      <c r="CC232" s="91"/>
      <c r="CD232" s="91"/>
      <c r="CE232" s="91"/>
      <c r="CF232" s="91"/>
      <c r="CG232" s="91"/>
      <c r="CH232" s="91"/>
      <c r="CI232" s="91"/>
      <c r="CJ232" s="91"/>
      <c r="CK232" s="91"/>
      <c r="CL232" s="91"/>
      <c r="CM232" s="91"/>
      <c r="CN232" s="91"/>
      <c r="CO232" s="91"/>
      <c r="CP232" s="91"/>
      <c r="CQ232" s="91"/>
      <c r="CR232" s="91"/>
      <c r="CS232" s="91"/>
      <c r="CT232" s="91"/>
      <c r="CU232" s="91"/>
      <c r="CV232" s="91"/>
      <c r="CW232" s="91"/>
      <c r="CX232" s="91"/>
      <c r="CY232" s="91"/>
      <c r="CZ232" s="91"/>
      <c r="DA232" s="91"/>
      <c r="DB232" s="91"/>
      <c r="DC232" s="91"/>
      <c r="DD232" s="91"/>
      <c r="DE232" s="91"/>
      <c r="DF232" s="91"/>
      <c r="DG232" s="91"/>
      <c r="DH232" s="91"/>
      <c r="DI232" s="91"/>
      <c r="DJ232" s="91"/>
      <c r="DK232" s="91"/>
      <c r="DL232" s="91"/>
      <c r="DM232" s="91"/>
      <c r="DN232" s="91"/>
    </row>
    <row r="233" spans="1:118" s="191" customFormat="1" ht="94.5" outlineLevel="1" x14ac:dyDescent="0.25">
      <c r="A233" s="260"/>
      <c r="B233" s="261" t="s">
        <v>78</v>
      </c>
      <c r="C233" s="262">
        <f>SUM(D233:F233)</f>
        <v>17907.2</v>
      </c>
      <c r="D233" s="262">
        <f>SUM(D234:D239)</f>
        <v>17293.2</v>
      </c>
      <c r="E233" s="262">
        <f>SUM(E234:E239)</f>
        <v>614</v>
      </c>
      <c r="F233" s="262">
        <f>SUM(F234:F239)</f>
        <v>0</v>
      </c>
      <c r="G233" s="262">
        <f>SUM(G234:G239)</f>
        <v>0</v>
      </c>
      <c r="H233" s="262">
        <f>SUM(I233:K233)</f>
        <v>17333.7</v>
      </c>
      <c r="I233" s="262">
        <f>SUM(I234:I239)</f>
        <v>16719.7</v>
      </c>
      <c r="J233" s="262">
        <f>SUM(J234:J239)</f>
        <v>614</v>
      </c>
      <c r="K233" s="262">
        <f>SUM(K234:K239)</f>
        <v>0</v>
      </c>
      <c r="L233" s="262">
        <f>SUM(L234:L239)</f>
        <v>0</v>
      </c>
      <c r="M233" s="262">
        <f>IFERROR(H233/C233*100,"-")</f>
        <v>96.8</v>
      </c>
      <c r="N233" s="262">
        <f>C233-H233</f>
        <v>573.5</v>
      </c>
      <c r="O233" s="262">
        <f t="shared" si="109"/>
        <v>96.7</v>
      </c>
      <c r="P233" s="262">
        <f t="shared" si="110"/>
        <v>573.5</v>
      </c>
      <c r="Q233" s="262">
        <f t="shared" si="101"/>
        <v>100</v>
      </c>
      <c r="R233" s="262">
        <f t="shared" si="99"/>
        <v>0</v>
      </c>
      <c r="S233" s="262" t="str">
        <f t="shared" si="106"/>
        <v>-</v>
      </c>
      <c r="T233" s="262">
        <f t="shared" si="105"/>
        <v>0</v>
      </c>
      <c r="U233" s="96"/>
      <c r="V233" s="76"/>
      <c r="W233" s="113"/>
      <c r="X233" s="91"/>
      <c r="Y233" s="92"/>
      <c r="Z233" s="92"/>
      <c r="AA233" s="91"/>
      <c r="AB233" s="115"/>
      <c r="AC233" s="91"/>
      <c r="AD233" s="91"/>
      <c r="AE233" s="91"/>
      <c r="AF233" s="91"/>
      <c r="AG233" s="91"/>
      <c r="AH233" s="91"/>
      <c r="AI233" s="91"/>
      <c r="AJ233" s="91"/>
      <c r="AK233" s="91"/>
      <c r="AL233" s="91"/>
      <c r="AM233" s="91"/>
      <c r="AN233" s="91"/>
      <c r="AO233" s="91"/>
      <c r="AP233" s="91"/>
      <c r="AQ233" s="91"/>
      <c r="AR233" s="91"/>
      <c r="AS233" s="91"/>
      <c r="AT233" s="91"/>
      <c r="AU233" s="91"/>
      <c r="AV233" s="91"/>
      <c r="AW233" s="91"/>
      <c r="AX233" s="91"/>
      <c r="AY233" s="91"/>
      <c r="AZ233" s="91"/>
      <c r="BA233" s="91"/>
      <c r="BB233" s="91"/>
      <c r="BC233" s="91"/>
      <c r="BD233" s="91"/>
      <c r="BE233" s="91"/>
      <c r="BF233" s="91"/>
      <c r="BG233" s="91"/>
      <c r="BH233" s="91"/>
      <c r="BI233" s="91"/>
      <c r="BJ233" s="91"/>
      <c r="BK233" s="91"/>
      <c r="BL233" s="91"/>
      <c r="BM233" s="91"/>
      <c r="BN233" s="91"/>
      <c r="BO233" s="91"/>
      <c r="BP233" s="91"/>
      <c r="BQ233" s="91"/>
      <c r="BR233" s="91"/>
      <c r="BS233" s="91"/>
      <c r="BT233" s="91"/>
      <c r="BU233" s="91"/>
      <c r="BV233" s="91"/>
      <c r="BW233" s="91"/>
      <c r="BX233" s="91"/>
      <c r="BY233" s="91"/>
      <c r="BZ233" s="91"/>
      <c r="CA233" s="91"/>
      <c r="CB233" s="91"/>
      <c r="CC233" s="91"/>
      <c r="CD233" s="91"/>
      <c r="CE233" s="91"/>
      <c r="CF233" s="91"/>
      <c r="CG233" s="91"/>
      <c r="CH233" s="91"/>
      <c r="CI233" s="91"/>
      <c r="CJ233" s="91"/>
      <c r="CK233" s="91"/>
      <c r="CL233" s="91"/>
      <c r="CM233" s="91"/>
      <c r="CN233" s="91"/>
      <c r="CO233" s="91"/>
      <c r="CP233" s="91"/>
      <c r="CQ233" s="91"/>
      <c r="CR233" s="91"/>
      <c r="CS233" s="91"/>
      <c r="CT233" s="91"/>
      <c r="CU233" s="91"/>
      <c r="CV233" s="91"/>
      <c r="CW233" s="91"/>
      <c r="CX233" s="91"/>
      <c r="CY233" s="91"/>
      <c r="CZ233" s="91"/>
      <c r="DA233" s="91"/>
      <c r="DB233" s="91"/>
      <c r="DC233" s="91"/>
      <c r="DD233" s="91"/>
      <c r="DE233" s="91"/>
      <c r="DF233" s="91"/>
      <c r="DG233" s="91"/>
      <c r="DH233" s="91"/>
      <c r="DI233" s="91"/>
      <c r="DJ233" s="91"/>
      <c r="DK233" s="91"/>
      <c r="DL233" s="91"/>
      <c r="DM233" s="91"/>
      <c r="DN233" s="91"/>
    </row>
    <row r="234" spans="1:118" s="33" customFormat="1" ht="78.75" outlineLevel="2" x14ac:dyDescent="0.25">
      <c r="A234" s="110" t="s">
        <v>107</v>
      </c>
      <c r="B234" s="257" t="s">
        <v>470</v>
      </c>
      <c r="C234" s="93">
        <v>686.3</v>
      </c>
      <c r="D234" s="93">
        <v>686.3</v>
      </c>
      <c r="E234" s="93">
        <v>0</v>
      </c>
      <c r="F234" s="93">
        <v>0</v>
      </c>
      <c r="G234" s="93">
        <v>0</v>
      </c>
      <c r="H234" s="93">
        <v>686.3</v>
      </c>
      <c r="I234" s="93">
        <v>686.3</v>
      </c>
      <c r="J234" s="93">
        <v>0</v>
      </c>
      <c r="K234" s="93">
        <v>0</v>
      </c>
      <c r="L234" s="93">
        <v>0</v>
      </c>
      <c r="M234" s="93">
        <f t="shared" ref="M234:M239" si="114">IFERROR(H234/C234*100,"-")</f>
        <v>100</v>
      </c>
      <c r="N234" s="93">
        <f t="shared" ref="N234:N239" si="115">C234-H234</f>
        <v>0</v>
      </c>
      <c r="O234" s="93">
        <f t="shared" si="109"/>
        <v>100</v>
      </c>
      <c r="P234" s="93">
        <f t="shared" ref="P234:P239" si="116">D234-I234</f>
        <v>0</v>
      </c>
      <c r="Q234" s="93" t="str">
        <f t="shared" si="101"/>
        <v>-</v>
      </c>
      <c r="R234" s="93">
        <f t="shared" si="99"/>
        <v>0</v>
      </c>
      <c r="S234" s="93" t="str">
        <f t="shared" si="106"/>
        <v>-</v>
      </c>
      <c r="T234" s="93">
        <f t="shared" si="105"/>
        <v>0</v>
      </c>
      <c r="U234" s="99"/>
      <c r="V234" s="76"/>
      <c r="W234" s="113"/>
      <c r="X234" s="91"/>
      <c r="Y234" s="92"/>
      <c r="Z234" s="92"/>
      <c r="AA234" s="91"/>
      <c r="AB234" s="115"/>
      <c r="AC234" s="91"/>
      <c r="AD234" s="91"/>
      <c r="AE234" s="91"/>
      <c r="AF234" s="91"/>
      <c r="AG234" s="91"/>
      <c r="AH234" s="91"/>
      <c r="AI234" s="91"/>
      <c r="AJ234" s="91"/>
      <c r="AK234" s="91"/>
      <c r="AL234" s="91"/>
      <c r="AM234" s="91"/>
      <c r="AN234" s="91"/>
      <c r="AO234" s="91"/>
      <c r="AP234" s="91"/>
      <c r="AQ234" s="91"/>
      <c r="AR234" s="91"/>
      <c r="AS234" s="91"/>
      <c r="AT234" s="91"/>
      <c r="AU234" s="91"/>
      <c r="AV234" s="91"/>
      <c r="AW234" s="91"/>
      <c r="AX234" s="91"/>
      <c r="AY234" s="91"/>
      <c r="AZ234" s="91"/>
      <c r="BA234" s="91"/>
      <c r="BB234" s="91"/>
      <c r="BC234" s="91"/>
      <c r="BD234" s="91"/>
      <c r="BE234" s="91"/>
      <c r="BF234" s="91"/>
      <c r="BG234" s="91"/>
      <c r="BH234" s="91"/>
      <c r="BI234" s="91"/>
      <c r="BJ234" s="91"/>
      <c r="BK234" s="91"/>
      <c r="BL234" s="91"/>
      <c r="BM234" s="91"/>
      <c r="BN234" s="91"/>
      <c r="BO234" s="91"/>
      <c r="BP234" s="91"/>
      <c r="BQ234" s="91"/>
      <c r="BR234" s="91"/>
      <c r="BS234" s="91"/>
      <c r="BT234" s="91"/>
      <c r="BU234" s="91"/>
      <c r="BV234" s="91"/>
      <c r="BW234" s="91"/>
      <c r="BX234" s="91"/>
      <c r="BY234" s="91"/>
      <c r="BZ234" s="91"/>
      <c r="CA234" s="91"/>
      <c r="CB234" s="91"/>
      <c r="CC234" s="91"/>
      <c r="CD234" s="91"/>
      <c r="CE234" s="91"/>
      <c r="CF234" s="91"/>
      <c r="CG234" s="91"/>
      <c r="CH234" s="91"/>
      <c r="CI234" s="91"/>
      <c r="CJ234" s="91"/>
      <c r="CK234" s="91"/>
      <c r="CL234" s="91"/>
      <c r="CM234" s="91"/>
      <c r="CN234" s="91"/>
      <c r="CO234" s="91"/>
      <c r="CP234" s="91"/>
      <c r="CQ234" s="91"/>
      <c r="CR234" s="91"/>
      <c r="CS234" s="91"/>
      <c r="CT234" s="91"/>
      <c r="CU234" s="91"/>
      <c r="CV234" s="91"/>
      <c r="CW234" s="91"/>
      <c r="CX234" s="91"/>
      <c r="CY234" s="91"/>
      <c r="CZ234" s="91"/>
      <c r="DA234" s="91"/>
      <c r="DB234" s="91"/>
      <c r="DC234" s="91"/>
      <c r="DD234" s="91"/>
      <c r="DE234" s="91"/>
      <c r="DF234" s="91"/>
      <c r="DG234" s="91"/>
      <c r="DH234" s="91"/>
      <c r="DI234" s="91"/>
      <c r="DJ234" s="91"/>
      <c r="DK234" s="91"/>
      <c r="DL234" s="91"/>
      <c r="DM234" s="91"/>
      <c r="DN234" s="91"/>
    </row>
    <row r="235" spans="1:118" s="33" customFormat="1" ht="63" outlineLevel="2" x14ac:dyDescent="0.25">
      <c r="A235" s="110" t="s">
        <v>108</v>
      </c>
      <c r="B235" s="257" t="s">
        <v>471</v>
      </c>
      <c r="C235" s="93">
        <v>395.4</v>
      </c>
      <c r="D235" s="93">
        <v>377.9</v>
      </c>
      <c r="E235" s="93">
        <v>17.5</v>
      </c>
      <c r="F235" s="93">
        <v>0</v>
      </c>
      <c r="G235" s="93">
        <v>0</v>
      </c>
      <c r="H235" s="93">
        <v>295.39999999999998</v>
      </c>
      <c r="I235" s="93">
        <v>277.89999999999998</v>
      </c>
      <c r="J235" s="93">
        <v>17.5</v>
      </c>
      <c r="K235" s="93">
        <v>0</v>
      </c>
      <c r="L235" s="93">
        <v>0</v>
      </c>
      <c r="M235" s="93">
        <f t="shared" si="114"/>
        <v>74.7</v>
      </c>
      <c r="N235" s="93">
        <f t="shared" si="115"/>
        <v>100</v>
      </c>
      <c r="O235" s="93">
        <f t="shared" si="109"/>
        <v>73.5</v>
      </c>
      <c r="P235" s="93">
        <f t="shared" si="116"/>
        <v>100</v>
      </c>
      <c r="Q235" s="93">
        <f t="shared" si="101"/>
        <v>100</v>
      </c>
      <c r="R235" s="93">
        <f t="shared" si="99"/>
        <v>0</v>
      </c>
      <c r="S235" s="93" t="str">
        <f t="shared" si="106"/>
        <v>-</v>
      </c>
      <c r="T235" s="93">
        <f t="shared" si="105"/>
        <v>0</v>
      </c>
      <c r="U235" s="99"/>
      <c r="V235" s="76"/>
      <c r="W235" s="113"/>
      <c r="X235" s="91"/>
      <c r="Y235" s="92"/>
      <c r="Z235" s="92"/>
      <c r="AA235" s="91"/>
      <c r="AB235" s="115"/>
      <c r="AC235" s="91"/>
      <c r="AD235" s="91"/>
      <c r="AE235" s="91"/>
      <c r="AF235" s="91"/>
      <c r="AG235" s="91"/>
      <c r="AH235" s="91"/>
      <c r="AI235" s="91"/>
      <c r="AJ235" s="91"/>
      <c r="AK235" s="91"/>
      <c r="AL235" s="91"/>
      <c r="AM235" s="91"/>
      <c r="AN235" s="91"/>
      <c r="AO235" s="91"/>
      <c r="AP235" s="91"/>
      <c r="AQ235" s="91"/>
      <c r="AR235" s="91"/>
      <c r="AS235" s="91"/>
      <c r="AT235" s="91"/>
      <c r="AU235" s="91"/>
      <c r="AV235" s="91"/>
      <c r="AW235" s="91"/>
      <c r="AX235" s="91"/>
      <c r="AY235" s="91"/>
      <c r="AZ235" s="91"/>
      <c r="BA235" s="91"/>
      <c r="BB235" s="91"/>
      <c r="BC235" s="91"/>
      <c r="BD235" s="91"/>
      <c r="BE235" s="91"/>
      <c r="BF235" s="91"/>
      <c r="BG235" s="91"/>
      <c r="BH235" s="91"/>
      <c r="BI235" s="91"/>
      <c r="BJ235" s="91"/>
      <c r="BK235" s="91"/>
      <c r="BL235" s="91"/>
      <c r="BM235" s="91"/>
      <c r="BN235" s="91"/>
      <c r="BO235" s="91"/>
      <c r="BP235" s="91"/>
      <c r="BQ235" s="91"/>
      <c r="BR235" s="91"/>
      <c r="BS235" s="91"/>
      <c r="BT235" s="91"/>
      <c r="BU235" s="91"/>
      <c r="BV235" s="91"/>
      <c r="BW235" s="91"/>
      <c r="BX235" s="91"/>
      <c r="BY235" s="91"/>
      <c r="BZ235" s="91"/>
      <c r="CA235" s="91"/>
      <c r="CB235" s="91"/>
      <c r="CC235" s="91"/>
      <c r="CD235" s="91"/>
      <c r="CE235" s="91"/>
      <c r="CF235" s="91"/>
      <c r="CG235" s="91"/>
      <c r="CH235" s="91"/>
      <c r="CI235" s="91"/>
      <c r="CJ235" s="91"/>
      <c r="CK235" s="91"/>
      <c r="CL235" s="91"/>
      <c r="CM235" s="91"/>
      <c r="CN235" s="91"/>
      <c r="CO235" s="91"/>
      <c r="CP235" s="91"/>
      <c r="CQ235" s="91"/>
      <c r="CR235" s="91"/>
      <c r="CS235" s="91"/>
      <c r="CT235" s="91"/>
      <c r="CU235" s="91"/>
      <c r="CV235" s="91"/>
      <c r="CW235" s="91"/>
      <c r="CX235" s="91"/>
      <c r="CY235" s="91"/>
      <c r="CZ235" s="91"/>
      <c r="DA235" s="91"/>
      <c r="DB235" s="91"/>
      <c r="DC235" s="91"/>
      <c r="DD235" s="91"/>
      <c r="DE235" s="91"/>
      <c r="DF235" s="91"/>
      <c r="DG235" s="91"/>
      <c r="DH235" s="91"/>
      <c r="DI235" s="91"/>
      <c r="DJ235" s="91"/>
      <c r="DK235" s="91"/>
      <c r="DL235" s="91"/>
      <c r="DM235" s="91"/>
      <c r="DN235" s="91"/>
    </row>
    <row r="236" spans="1:118" s="33" customFormat="1" ht="47.25" outlineLevel="2" x14ac:dyDescent="0.25">
      <c r="A236" s="110" t="s">
        <v>109</v>
      </c>
      <c r="B236" s="100" t="s">
        <v>472</v>
      </c>
      <c r="C236" s="93">
        <v>596.5</v>
      </c>
      <c r="D236" s="93">
        <v>0</v>
      </c>
      <c r="E236" s="93">
        <v>596.5</v>
      </c>
      <c r="F236" s="93">
        <v>0</v>
      </c>
      <c r="G236" s="93">
        <v>0</v>
      </c>
      <c r="H236" s="93">
        <v>596.5</v>
      </c>
      <c r="I236" s="93">
        <v>0</v>
      </c>
      <c r="J236" s="93">
        <v>596.5</v>
      </c>
      <c r="K236" s="93">
        <v>0</v>
      </c>
      <c r="L236" s="93">
        <v>0</v>
      </c>
      <c r="M236" s="93">
        <f t="shared" si="114"/>
        <v>100</v>
      </c>
      <c r="N236" s="93">
        <f t="shared" si="115"/>
        <v>0</v>
      </c>
      <c r="O236" s="93" t="str">
        <f t="shared" si="109"/>
        <v>-</v>
      </c>
      <c r="P236" s="263">
        <f t="shared" si="116"/>
        <v>0</v>
      </c>
      <c r="Q236" s="93">
        <f t="shared" si="101"/>
        <v>100</v>
      </c>
      <c r="R236" s="93">
        <f t="shared" si="99"/>
        <v>0</v>
      </c>
      <c r="S236" s="93" t="str">
        <f t="shared" si="106"/>
        <v>-</v>
      </c>
      <c r="T236" s="93">
        <f t="shared" si="105"/>
        <v>0</v>
      </c>
      <c r="U236" s="99"/>
      <c r="V236" s="76"/>
      <c r="W236" s="113"/>
      <c r="X236" s="91"/>
      <c r="Y236" s="92"/>
      <c r="Z236" s="92"/>
      <c r="AA236" s="91"/>
      <c r="AB236" s="115"/>
      <c r="AC236" s="91"/>
      <c r="AD236" s="91"/>
      <c r="AE236" s="91"/>
      <c r="AF236" s="91"/>
      <c r="AG236" s="91"/>
      <c r="AH236" s="91"/>
      <c r="AI236" s="91"/>
      <c r="AJ236" s="91"/>
      <c r="AK236" s="91"/>
      <c r="AL236" s="91"/>
      <c r="AM236" s="91"/>
      <c r="AN236" s="91"/>
      <c r="AO236" s="91"/>
      <c r="AP236" s="91"/>
      <c r="AQ236" s="91"/>
      <c r="AR236" s="91"/>
      <c r="AS236" s="91"/>
      <c r="AT236" s="91"/>
      <c r="AU236" s="91"/>
      <c r="AV236" s="91"/>
      <c r="AW236" s="91"/>
      <c r="AX236" s="91"/>
      <c r="AY236" s="91"/>
      <c r="AZ236" s="91"/>
      <c r="BA236" s="91"/>
      <c r="BB236" s="91"/>
      <c r="BC236" s="91"/>
      <c r="BD236" s="91"/>
      <c r="BE236" s="91"/>
      <c r="BF236" s="91"/>
      <c r="BG236" s="91"/>
      <c r="BH236" s="91"/>
      <c r="BI236" s="91"/>
      <c r="BJ236" s="91"/>
      <c r="BK236" s="91"/>
      <c r="BL236" s="91"/>
      <c r="BM236" s="91"/>
      <c r="BN236" s="91"/>
      <c r="BO236" s="91"/>
      <c r="BP236" s="91"/>
      <c r="BQ236" s="91"/>
      <c r="BR236" s="91"/>
      <c r="BS236" s="91"/>
      <c r="BT236" s="91"/>
      <c r="BU236" s="91"/>
      <c r="BV236" s="91"/>
      <c r="BW236" s="91"/>
      <c r="BX236" s="91"/>
      <c r="BY236" s="91"/>
      <c r="BZ236" s="91"/>
      <c r="CA236" s="91"/>
      <c r="CB236" s="91"/>
      <c r="CC236" s="91"/>
      <c r="CD236" s="91"/>
      <c r="CE236" s="91"/>
      <c r="CF236" s="91"/>
      <c r="CG236" s="91"/>
      <c r="CH236" s="91"/>
      <c r="CI236" s="91"/>
      <c r="CJ236" s="91"/>
      <c r="CK236" s="91"/>
      <c r="CL236" s="91"/>
      <c r="CM236" s="91"/>
      <c r="CN236" s="91"/>
      <c r="CO236" s="91"/>
      <c r="CP236" s="91"/>
      <c r="CQ236" s="91"/>
      <c r="CR236" s="91"/>
      <c r="CS236" s="91"/>
      <c r="CT236" s="91"/>
      <c r="CU236" s="91"/>
      <c r="CV236" s="91"/>
      <c r="CW236" s="91"/>
      <c r="CX236" s="91"/>
      <c r="CY236" s="91"/>
      <c r="CZ236" s="91"/>
      <c r="DA236" s="91"/>
      <c r="DB236" s="91"/>
      <c r="DC236" s="91"/>
      <c r="DD236" s="91"/>
      <c r="DE236" s="91"/>
      <c r="DF236" s="91"/>
      <c r="DG236" s="91"/>
      <c r="DH236" s="91"/>
      <c r="DI236" s="91"/>
      <c r="DJ236" s="91"/>
      <c r="DK236" s="91"/>
      <c r="DL236" s="91"/>
      <c r="DM236" s="91"/>
      <c r="DN236" s="91"/>
    </row>
    <row r="237" spans="1:118" s="33" customFormat="1" ht="31.5" outlineLevel="2" x14ac:dyDescent="0.25">
      <c r="A237" s="110" t="s">
        <v>113</v>
      </c>
      <c r="B237" s="257" t="s">
        <v>473</v>
      </c>
      <c r="C237" s="93">
        <v>197.7</v>
      </c>
      <c r="D237" s="93">
        <v>197.7</v>
      </c>
      <c r="E237" s="93">
        <v>0</v>
      </c>
      <c r="F237" s="93">
        <v>0</v>
      </c>
      <c r="G237" s="93">
        <v>0</v>
      </c>
      <c r="H237" s="93">
        <v>197.7</v>
      </c>
      <c r="I237" s="93">
        <v>197.7</v>
      </c>
      <c r="J237" s="93">
        <v>0</v>
      </c>
      <c r="K237" s="93">
        <v>0</v>
      </c>
      <c r="L237" s="93">
        <v>0</v>
      </c>
      <c r="M237" s="93">
        <f t="shared" si="114"/>
        <v>100</v>
      </c>
      <c r="N237" s="93">
        <f t="shared" si="115"/>
        <v>0</v>
      </c>
      <c r="O237" s="93">
        <f t="shared" si="109"/>
        <v>100</v>
      </c>
      <c r="P237" s="93">
        <f t="shared" si="116"/>
        <v>0</v>
      </c>
      <c r="Q237" s="93" t="str">
        <f t="shared" si="101"/>
        <v>-</v>
      </c>
      <c r="R237" s="93">
        <f t="shared" si="99"/>
        <v>0</v>
      </c>
      <c r="S237" s="93" t="str">
        <f t="shared" si="106"/>
        <v>-</v>
      </c>
      <c r="T237" s="93">
        <f t="shared" si="105"/>
        <v>0</v>
      </c>
      <c r="U237" s="99"/>
      <c r="V237" s="76"/>
      <c r="W237" s="113"/>
      <c r="X237" s="91"/>
      <c r="Y237" s="92"/>
      <c r="Z237" s="92"/>
      <c r="AA237" s="91"/>
      <c r="AB237" s="115"/>
      <c r="AC237" s="91"/>
      <c r="AD237" s="91"/>
      <c r="AE237" s="91"/>
      <c r="AF237" s="91"/>
      <c r="AG237" s="91"/>
      <c r="AH237" s="91"/>
      <c r="AI237" s="91"/>
      <c r="AJ237" s="91"/>
      <c r="AK237" s="91"/>
      <c r="AL237" s="91"/>
      <c r="AM237" s="91"/>
      <c r="AN237" s="91"/>
      <c r="AO237" s="91"/>
      <c r="AP237" s="91"/>
      <c r="AQ237" s="91"/>
      <c r="AR237" s="91"/>
      <c r="AS237" s="91"/>
      <c r="AT237" s="91"/>
      <c r="AU237" s="91"/>
      <c r="AV237" s="91"/>
      <c r="AW237" s="91"/>
      <c r="AX237" s="91"/>
      <c r="AY237" s="91"/>
      <c r="AZ237" s="91"/>
      <c r="BA237" s="91"/>
      <c r="BB237" s="91"/>
      <c r="BC237" s="91"/>
      <c r="BD237" s="91"/>
      <c r="BE237" s="91"/>
      <c r="BF237" s="91"/>
      <c r="BG237" s="91"/>
      <c r="BH237" s="91"/>
      <c r="BI237" s="91"/>
      <c r="BJ237" s="91"/>
      <c r="BK237" s="91"/>
      <c r="BL237" s="91"/>
      <c r="BM237" s="91"/>
      <c r="BN237" s="91"/>
      <c r="BO237" s="91"/>
      <c r="BP237" s="91"/>
      <c r="BQ237" s="91"/>
      <c r="BR237" s="91"/>
      <c r="BS237" s="91"/>
      <c r="BT237" s="91"/>
      <c r="BU237" s="91"/>
      <c r="BV237" s="91"/>
      <c r="BW237" s="91"/>
      <c r="BX237" s="91"/>
      <c r="BY237" s="91"/>
      <c r="BZ237" s="91"/>
      <c r="CA237" s="91"/>
      <c r="CB237" s="91"/>
      <c r="CC237" s="91"/>
      <c r="CD237" s="91"/>
      <c r="CE237" s="91"/>
      <c r="CF237" s="91"/>
      <c r="CG237" s="91"/>
      <c r="CH237" s="91"/>
      <c r="CI237" s="91"/>
      <c r="CJ237" s="91"/>
      <c r="CK237" s="91"/>
      <c r="CL237" s="91"/>
      <c r="CM237" s="91"/>
      <c r="CN237" s="91"/>
      <c r="CO237" s="91"/>
      <c r="CP237" s="91"/>
      <c r="CQ237" s="91"/>
      <c r="CR237" s="91"/>
      <c r="CS237" s="91"/>
      <c r="CT237" s="91"/>
      <c r="CU237" s="91"/>
      <c r="CV237" s="91"/>
      <c r="CW237" s="91"/>
      <c r="CX237" s="91"/>
      <c r="CY237" s="91"/>
      <c r="CZ237" s="91"/>
      <c r="DA237" s="91"/>
      <c r="DB237" s="91"/>
      <c r="DC237" s="91"/>
      <c r="DD237" s="91"/>
      <c r="DE237" s="91"/>
      <c r="DF237" s="91"/>
      <c r="DG237" s="91"/>
      <c r="DH237" s="91"/>
      <c r="DI237" s="91"/>
      <c r="DJ237" s="91"/>
      <c r="DK237" s="91"/>
      <c r="DL237" s="91"/>
      <c r="DM237" s="91"/>
      <c r="DN237" s="91"/>
    </row>
    <row r="238" spans="1:118" s="33" customFormat="1" ht="63" outlineLevel="2" x14ac:dyDescent="0.25">
      <c r="A238" s="110" t="s">
        <v>114</v>
      </c>
      <c r="B238" s="100" t="s">
        <v>474</v>
      </c>
      <c r="C238" s="93">
        <v>16031.3</v>
      </c>
      <c r="D238" s="93">
        <v>16031.3</v>
      </c>
      <c r="E238" s="93">
        <v>0</v>
      </c>
      <c r="F238" s="93">
        <v>0</v>
      </c>
      <c r="G238" s="93">
        <v>0</v>
      </c>
      <c r="H238" s="93">
        <v>15557.8</v>
      </c>
      <c r="I238" s="93">
        <v>15557.8</v>
      </c>
      <c r="J238" s="93">
        <v>0</v>
      </c>
      <c r="K238" s="93">
        <v>0</v>
      </c>
      <c r="L238" s="93">
        <v>0</v>
      </c>
      <c r="M238" s="93">
        <f t="shared" si="114"/>
        <v>97</v>
      </c>
      <c r="N238" s="93">
        <f t="shared" si="115"/>
        <v>473.5</v>
      </c>
      <c r="O238" s="93">
        <f t="shared" si="109"/>
        <v>97</v>
      </c>
      <c r="P238" s="93">
        <f t="shared" si="116"/>
        <v>473.5</v>
      </c>
      <c r="Q238" s="93" t="str">
        <f t="shared" si="101"/>
        <v>-</v>
      </c>
      <c r="R238" s="93">
        <f t="shared" si="99"/>
        <v>0</v>
      </c>
      <c r="S238" s="93" t="str">
        <f t="shared" si="106"/>
        <v>-</v>
      </c>
      <c r="T238" s="93">
        <f t="shared" si="105"/>
        <v>0</v>
      </c>
      <c r="U238" s="99"/>
      <c r="V238" s="76"/>
      <c r="W238" s="113"/>
      <c r="X238" s="91"/>
      <c r="Y238" s="92"/>
      <c r="Z238" s="92"/>
      <c r="AA238" s="91"/>
      <c r="AB238" s="115"/>
      <c r="AC238" s="91"/>
      <c r="AD238" s="91"/>
      <c r="AE238" s="91"/>
      <c r="AF238" s="91"/>
      <c r="AG238" s="91"/>
      <c r="AH238" s="91"/>
      <c r="AI238" s="91"/>
      <c r="AJ238" s="91"/>
      <c r="AK238" s="91"/>
      <c r="AL238" s="91"/>
      <c r="AM238" s="91"/>
      <c r="AN238" s="91"/>
      <c r="AO238" s="91"/>
      <c r="AP238" s="91"/>
      <c r="AQ238" s="91"/>
      <c r="AR238" s="91"/>
      <c r="AS238" s="91"/>
      <c r="AT238" s="91"/>
      <c r="AU238" s="91"/>
      <c r="AV238" s="91"/>
      <c r="AW238" s="91"/>
      <c r="AX238" s="91"/>
      <c r="AY238" s="91"/>
      <c r="AZ238" s="91"/>
      <c r="BA238" s="91"/>
      <c r="BB238" s="91"/>
      <c r="BC238" s="91"/>
      <c r="BD238" s="91"/>
      <c r="BE238" s="91"/>
      <c r="BF238" s="91"/>
      <c r="BG238" s="91"/>
      <c r="BH238" s="91"/>
      <c r="BI238" s="91"/>
      <c r="BJ238" s="91"/>
      <c r="BK238" s="91"/>
      <c r="BL238" s="91"/>
      <c r="BM238" s="91"/>
      <c r="BN238" s="91"/>
      <c r="BO238" s="91"/>
      <c r="BP238" s="91"/>
      <c r="BQ238" s="91"/>
      <c r="BR238" s="91"/>
      <c r="BS238" s="91"/>
      <c r="BT238" s="91"/>
      <c r="BU238" s="91"/>
      <c r="BV238" s="91"/>
      <c r="BW238" s="91"/>
      <c r="BX238" s="91"/>
      <c r="BY238" s="91"/>
      <c r="BZ238" s="91"/>
      <c r="CA238" s="91"/>
      <c r="CB238" s="91"/>
      <c r="CC238" s="91"/>
      <c r="CD238" s="91"/>
      <c r="CE238" s="91"/>
      <c r="CF238" s="91"/>
      <c r="CG238" s="91"/>
      <c r="CH238" s="91"/>
      <c r="CI238" s="91"/>
      <c r="CJ238" s="91"/>
      <c r="CK238" s="91"/>
      <c r="CL238" s="91"/>
      <c r="CM238" s="91"/>
      <c r="CN238" s="91"/>
      <c r="CO238" s="91"/>
      <c r="CP238" s="91"/>
      <c r="CQ238" s="91"/>
      <c r="CR238" s="91"/>
      <c r="CS238" s="91"/>
      <c r="CT238" s="91"/>
      <c r="CU238" s="91"/>
      <c r="CV238" s="91"/>
      <c r="CW238" s="91"/>
      <c r="CX238" s="91"/>
      <c r="CY238" s="91"/>
      <c r="CZ238" s="91"/>
      <c r="DA238" s="91"/>
      <c r="DB238" s="91"/>
      <c r="DC238" s="91"/>
      <c r="DD238" s="91"/>
      <c r="DE238" s="91"/>
      <c r="DF238" s="91"/>
      <c r="DG238" s="91"/>
      <c r="DH238" s="91"/>
      <c r="DI238" s="91"/>
      <c r="DJ238" s="91"/>
      <c r="DK238" s="91"/>
      <c r="DL238" s="91"/>
      <c r="DM238" s="91"/>
      <c r="DN238" s="91"/>
    </row>
    <row r="239" spans="1:118" s="33" customFormat="1" ht="47.25" outlineLevel="2" x14ac:dyDescent="0.25">
      <c r="A239" s="110" t="s">
        <v>125</v>
      </c>
      <c r="B239" s="100" t="s">
        <v>475</v>
      </c>
      <c r="C239" s="93">
        <f>D239</f>
        <v>0</v>
      </c>
      <c r="D239" s="93">
        <v>0</v>
      </c>
      <c r="E239" s="93">
        <v>0</v>
      </c>
      <c r="F239" s="93">
        <v>0</v>
      </c>
      <c r="G239" s="93">
        <v>0</v>
      </c>
      <c r="H239" s="93">
        <f>SUM(I239:K239)</f>
        <v>0</v>
      </c>
      <c r="I239" s="93">
        <v>0</v>
      </c>
      <c r="J239" s="93">
        <v>0</v>
      </c>
      <c r="K239" s="93">
        <v>0</v>
      </c>
      <c r="L239" s="93">
        <v>0</v>
      </c>
      <c r="M239" s="93" t="str">
        <f t="shared" si="114"/>
        <v>-</v>
      </c>
      <c r="N239" s="93">
        <f t="shared" si="115"/>
        <v>0</v>
      </c>
      <c r="O239" s="93" t="str">
        <f t="shared" si="109"/>
        <v>-</v>
      </c>
      <c r="P239" s="93">
        <f t="shared" si="116"/>
        <v>0</v>
      </c>
      <c r="Q239" s="93" t="str">
        <f t="shared" si="101"/>
        <v>-</v>
      </c>
      <c r="R239" s="93">
        <f t="shared" ref="R239:R266" si="117">E239-J239</f>
        <v>0</v>
      </c>
      <c r="S239" s="93" t="str">
        <f t="shared" si="106"/>
        <v>-</v>
      </c>
      <c r="T239" s="93">
        <f t="shared" si="105"/>
        <v>0</v>
      </c>
      <c r="U239" s="99"/>
      <c r="V239" s="76"/>
      <c r="W239" s="113"/>
      <c r="X239" s="91"/>
      <c r="Y239" s="92"/>
      <c r="Z239" s="92"/>
      <c r="AA239" s="91"/>
      <c r="AB239" s="115"/>
      <c r="AC239" s="91"/>
      <c r="AD239" s="91"/>
      <c r="AE239" s="91"/>
      <c r="AF239" s="91"/>
      <c r="AG239" s="91"/>
      <c r="AH239" s="91"/>
      <c r="AI239" s="91"/>
      <c r="AJ239" s="91"/>
      <c r="AK239" s="91"/>
      <c r="AL239" s="91"/>
      <c r="AM239" s="91"/>
      <c r="AN239" s="91"/>
      <c r="AO239" s="91"/>
      <c r="AP239" s="91"/>
      <c r="AQ239" s="91"/>
      <c r="AR239" s="91"/>
      <c r="AS239" s="91"/>
      <c r="AT239" s="91"/>
      <c r="AU239" s="91"/>
      <c r="AV239" s="91"/>
      <c r="AW239" s="91"/>
      <c r="AX239" s="91"/>
      <c r="AY239" s="91"/>
      <c r="AZ239" s="91"/>
      <c r="BA239" s="91"/>
      <c r="BB239" s="91"/>
      <c r="BC239" s="91"/>
      <c r="BD239" s="91"/>
      <c r="BE239" s="91"/>
      <c r="BF239" s="91"/>
      <c r="BG239" s="91"/>
      <c r="BH239" s="91"/>
      <c r="BI239" s="91"/>
      <c r="BJ239" s="91"/>
      <c r="BK239" s="91"/>
      <c r="BL239" s="91"/>
      <c r="BM239" s="91"/>
      <c r="BN239" s="91"/>
      <c r="BO239" s="91"/>
      <c r="BP239" s="91"/>
      <c r="BQ239" s="91"/>
      <c r="BR239" s="91"/>
      <c r="BS239" s="91"/>
      <c r="BT239" s="91"/>
      <c r="BU239" s="91"/>
      <c r="BV239" s="91"/>
      <c r="BW239" s="91"/>
      <c r="BX239" s="91"/>
      <c r="BY239" s="91"/>
      <c r="BZ239" s="91"/>
      <c r="CA239" s="91"/>
      <c r="CB239" s="91"/>
      <c r="CC239" s="91"/>
      <c r="CD239" s="91"/>
      <c r="CE239" s="91"/>
      <c r="CF239" s="91"/>
      <c r="CG239" s="91"/>
      <c r="CH239" s="91"/>
      <c r="CI239" s="91"/>
      <c r="CJ239" s="91"/>
      <c r="CK239" s="91"/>
      <c r="CL239" s="91"/>
      <c r="CM239" s="91"/>
      <c r="CN239" s="91"/>
      <c r="CO239" s="91"/>
      <c r="CP239" s="91"/>
      <c r="CQ239" s="91"/>
      <c r="CR239" s="91"/>
      <c r="CS239" s="91"/>
      <c r="CT239" s="91"/>
      <c r="CU239" s="91"/>
      <c r="CV239" s="91"/>
      <c r="CW239" s="91"/>
      <c r="CX239" s="91"/>
      <c r="CY239" s="91"/>
      <c r="CZ239" s="91"/>
      <c r="DA239" s="91"/>
      <c r="DB239" s="91"/>
      <c r="DC239" s="91"/>
      <c r="DD239" s="91"/>
      <c r="DE239" s="91"/>
      <c r="DF239" s="91"/>
      <c r="DG239" s="91"/>
      <c r="DH239" s="91"/>
      <c r="DI239" s="91"/>
      <c r="DJ239" s="91"/>
      <c r="DK239" s="91"/>
      <c r="DL239" s="91"/>
      <c r="DM239" s="91"/>
      <c r="DN239" s="91"/>
    </row>
    <row r="240" spans="1:118" s="188" customFormat="1" ht="48.75" customHeight="1" x14ac:dyDescent="0.25">
      <c r="A240" s="185">
        <v>13</v>
      </c>
      <c r="B240" s="108" t="s">
        <v>450</v>
      </c>
      <c r="C240" s="87">
        <f t="shared" ref="C240:L240" si="118">C241+C246+C251+C254</f>
        <v>10520.4</v>
      </c>
      <c r="D240" s="87">
        <f t="shared" si="118"/>
        <v>10412.5</v>
      </c>
      <c r="E240" s="87">
        <f t="shared" si="118"/>
        <v>107.9</v>
      </c>
      <c r="F240" s="87">
        <f t="shared" si="118"/>
        <v>0</v>
      </c>
      <c r="G240" s="87">
        <f t="shared" si="118"/>
        <v>0</v>
      </c>
      <c r="H240" s="87">
        <f t="shared" si="118"/>
        <v>10519.9</v>
      </c>
      <c r="I240" s="87">
        <f t="shared" si="118"/>
        <v>10412</v>
      </c>
      <c r="J240" s="87">
        <f t="shared" si="118"/>
        <v>107.9</v>
      </c>
      <c r="K240" s="87">
        <f t="shared" si="118"/>
        <v>0</v>
      </c>
      <c r="L240" s="87">
        <f t="shared" si="118"/>
        <v>0</v>
      </c>
      <c r="M240" s="87">
        <f t="shared" si="111"/>
        <v>100</v>
      </c>
      <c r="N240" s="87">
        <f t="shared" si="104"/>
        <v>0.5</v>
      </c>
      <c r="O240" s="87">
        <f t="shared" si="109"/>
        <v>100</v>
      </c>
      <c r="P240" s="87">
        <f t="shared" si="110"/>
        <v>0.5</v>
      </c>
      <c r="Q240" s="87">
        <f t="shared" si="101"/>
        <v>100</v>
      </c>
      <c r="R240" s="87">
        <f t="shared" si="117"/>
        <v>0</v>
      </c>
      <c r="S240" s="87" t="str">
        <f t="shared" si="106"/>
        <v>-</v>
      </c>
      <c r="T240" s="87">
        <f t="shared" si="105"/>
        <v>0</v>
      </c>
      <c r="U240" s="148"/>
      <c r="V240" s="76"/>
      <c r="W240" s="113"/>
      <c r="X240" s="187"/>
      <c r="Y240" s="95"/>
      <c r="Z240" s="95"/>
      <c r="AA240" s="187"/>
      <c r="AB240" s="115"/>
      <c r="AC240" s="187"/>
      <c r="AD240" s="187"/>
      <c r="AE240" s="187"/>
      <c r="AF240" s="187"/>
      <c r="AG240" s="187"/>
      <c r="AH240" s="187"/>
      <c r="AI240" s="187"/>
      <c r="AJ240" s="187"/>
      <c r="AK240" s="187"/>
      <c r="AL240" s="187"/>
      <c r="AM240" s="187"/>
      <c r="AN240" s="187"/>
      <c r="AO240" s="187"/>
      <c r="AP240" s="187"/>
      <c r="AQ240" s="187"/>
      <c r="AR240" s="187"/>
      <c r="AS240" s="187"/>
      <c r="AT240" s="187"/>
      <c r="AU240" s="187"/>
      <c r="AV240" s="187"/>
      <c r="AW240" s="187"/>
      <c r="AX240" s="187"/>
      <c r="AY240" s="187"/>
      <c r="AZ240" s="187"/>
      <c r="BA240" s="187"/>
      <c r="BB240" s="187"/>
      <c r="BC240" s="187"/>
      <c r="BD240" s="187"/>
      <c r="BE240" s="187"/>
      <c r="BF240" s="187"/>
      <c r="BG240" s="187"/>
      <c r="BH240" s="187"/>
      <c r="BI240" s="187"/>
      <c r="BJ240" s="187"/>
      <c r="BK240" s="187"/>
      <c r="BL240" s="187"/>
      <c r="BM240" s="187"/>
      <c r="BN240" s="187"/>
      <c r="BO240" s="187"/>
      <c r="BP240" s="187"/>
      <c r="BQ240" s="187"/>
      <c r="BR240" s="187"/>
      <c r="BS240" s="187"/>
      <c r="BT240" s="187"/>
      <c r="BU240" s="187"/>
      <c r="BV240" s="187"/>
      <c r="BW240" s="187"/>
      <c r="BX240" s="187"/>
      <c r="BY240" s="187"/>
      <c r="BZ240" s="187"/>
      <c r="CA240" s="187"/>
      <c r="CB240" s="187"/>
      <c r="CC240" s="187"/>
      <c r="CD240" s="187"/>
      <c r="CE240" s="187"/>
      <c r="CF240" s="187"/>
      <c r="CG240" s="187"/>
      <c r="CH240" s="187"/>
      <c r="CI240" s="187"/>
      <c r="CJ240" s="187"/>
      <c r="CK240" s="187"/>
      <c r="CL240" s="187"/>
      <c r="CM240" s="187"/>
      <c r="CN240" s="187"/>
      <c r="CO240" s="187"/>
      <c r="CP240" s="187"/>
      <c r="CQ240" s="187"/>
      <c r="CR240" s="187"/>
      <c r="CS240" s="187"/>
      <c r="CT240" s="187"/>
      <c r="CU240" s="187"/>
      <c r="CV240" s="187"/>
      <c r="CW240" s="187"/>
      <c r="CX240" s="187"/>
      <c r="CY240" s="187"/>
      <c r="CZ240" s="187"/>
      <c r="DA240" s="187"/>
      <c r="DB240" s="187"/>
      <c r="DC240" s="187"/>
      <c r="DD240" s="187"/>
      <c r="DE240" s="187"/>
      <c r="DF240" s="187"/>
      <c r="DG240" s="187"/>
      <c r="DH240" s="187"/>
      <c r="DI240" s="187"/>
      <c r="DJ240" s="187"/>
      <c r="DK240" s="187"/>
      <c r="DL240" s="187"/>
      <c r="DM240" s="187"/>
      <c r="DN240" s="187"/>
    </row>
    <row r="241" spans="1:118" s="33" customFormat="1" ht="47.25" outlineLevel="1" x14ac:dyDescent="0.25">
      <c r="A241" s="196">
        <v>1</v>
      </c>
      <c r="B241" s="197" t="s">
        <v>456</v>
      </c>
      <c r="C241" s="93">
        <f>SUM(D241:F241)</f>
        <v>1508.1</v>
      </c>
      <c r="D241" s="193">
        <f>D242+D243+D244+D245</f>
        <v>1400.2</v>
      </c>
      <c r="E241" s="193">
        <f>E242+E243+E244+E245</f>
        <v>107.9</v>
      </c>
      <c r="F241" s="193">
        <f>F242+F243+F244+F245</f>
        <v>0</v>
      </c>
      <c r="G241" s="193">
        <f>G242+G243+G244+G245</f>
        <v>0</v>
      </c>
      <c r="H241" s="193">
        <f>SUM(I241:K241)</f>
        <v>1508</v>
      </c>
      <c r="I241" s="193">
        <f>I242+I243+I244+I245</f>
        <v>1400.1</v>
      </c>
      <c r="J241" s="193">
        <f>J242+J243+J244+J245</f>
        <v>107.9</v>
      </c>
      <c r="K241" s="193">
        <f>K242+K243+K244+K245</f>
        <v>0</v>
      </c>
      <c r="L241" s="193">
        <f>L242+L243+L244+L245</f>
        <v>0</v>
      </c>
      <c r="M241" s="93">
        <f t="shared" si="111"/>
        <v>100</v>
      </c>
      <c r="N241" s="93">
        <f t="shared" si="104"/>
        <v>0.1</v>
      </c>
      <c r="O241" s="246">
        <f t="shared" si="109"/>
        <v>100</v>
      </c>
      <c r="P241" s="246">
        <f t="shared" si="110"/>
        <v>0.1</v>
      </c>
      <c r="Q241" s="246">
        <f t="shared" ref="Q241:Q268" si="119">IFERROR(J241/E241*100,"-")</f>
        <v>100</v>
      </c>
      <c r="R241" s="246">
        <f t="shared" si="117"/>
        <v>0</v>
      </c>
      <c r="S241" s="246" t="str">
        <f t="shared" si="106"/>
        <v>-</v>
      </c>
      <c r="T241" s="93">
        <f t="shared" si="105"/>
        <v>0</v>
      </c>
      <c r="U241" s="99"/>
      <c r="V241" s="76"/>
      <c r="W241" s="113"/>
      <c r="X241" s="91"/>
      <c r="Y241" s="92"/>
      <c r="Z241" s="92"/>
      <c r="AA241" s="91"/>
      <c r="AB241" s="115"/>
      <c r="AC241" s="91"/>
      <c r="AD241" s="91"/>
      <c r="AE241" s="91"/>
      <c r="AF241" s="91"/>
      <c r="AG241" s="91"/>
      <c r="AH241" s="91"/>
      <c r="AI241" s="91"/>
      <c r="AJ241" s="91"/>
      <c r="AK241" s="91"/>
      <c r="AL241" s="91"/>
      <c r="AM241" s="91"/>
      <c r="AN241" s="91"/>
      <c r="AO241" s="91"/>
      <c r="AP241" s="91"/>
      <c r="AQ241" s="91"/>
      <c r="AR241" s="91"/>
      <c r="AS241" s="91"/>
      <c r="AT241" s="91"/>
      <c r="AU241" s="91"/>
      <c r="AV241" s="91"/>
      <c r="AW241" s="91"/>
      <c r="AX241" s="91"/>
      <c r="AY241" s="91"/>
      <c r="AZ241" s="91"/>
      <c r="BA241" s="91"/>
      <c r="BB241" s="91"/>
      <c r="BC241" s="91"/>
      <c r="BD241" s="91"/>
      <c r="BE241" s="91"/>
      <c r="BF241" s="91"/>
      <c r="BG241" s="91"/>
      <c r="BH241" s="91"/>
      <c r="BI241" s="91"/>
      <c r="BJ241" s="91"/>
      <c r="BK241" s="91"/>
      <c r="BL241" s="91"/>
      <c r="BM241" s="91"/>
      <c r="BN241" s="91"/>
      <c r="BO241" s="91"/>
      <c r="BP241" s="91"/>
      <c r="BQ241" s="91"/>
      <c r="BR241" s="91"/>
      <c r="BS241" s="91"/>
      <c r="BT241" s="91"/>
      <c r="BU241" s="91"/>
      <c r="BV241" s="91"/>
      <c r="BW241" s="91"/>
      <c r="BX241" s="91"/>
      <c r="BY241" s="91"/>
      <c r="BZ241" s="91"/>
      <c r="CA241" s="91"/>
      <c r="CB241" s="91"/>
      <c r="CC241" s="91"/>
      <c r="CD241" s="91"/>
      <c r="CE241" s="91"/>
      <c r="CF241" s="91"/>
      <c r="CG241" s="91"/>
      <c r="CH241" s="91"/>
      <c r="CI241" s="91"/>
      <c r="CJ241" s="91"/>
      <c r="CK241" s="91"/>
      <c r="CL241" s="91"/>
      <c r="CM241" s="91"/>
      <c r="CN241" s="91"/>
      <c r="CO241" s="91"/>
      <c r="CP241" s="91"/>
      <c r="CQ241" s="91"/>
      <c r="CR241" s="91"/>
      <c r="CS241" s="91"/>
      <c r="CT241" s="91"/>
      <c r="CU241" s="91"/>
      <c r="CV241" s="91"/>
      <c r="CW241" s="91"/>
      <c r="CX241" s="91"/>
      <c r="CY241" s="91"/>
      <c r="CZ241" s="91"/>
      <c r="DA241" s="91"/>
      <c r="DB241" s="91"/>
      <c r="DC241" s="91"/>
      <c r="DD241" s="91"/>
      <c r="DE241" s="91"/>
      <c r="DF241" s="91"/>
      <c r="DG241" s="91"/>
      <c r="DH241" s="91"/>
      <c r="DI241" s="91"/>
      <c r="DJ241" s="91"/>
      <c r="DK241" s="91"/>
      <c r="DL241" s="91"/>
      <c r="DM241" s="91"/>
      <c r="DN241" s="91"/>
    </row>
    <row r="242" spans="1:118" s="33" customFormat="1" ht="31.5" outlineLevel="2" x14ac:dyDescent="0.25">
      <c r="A242" s="90" t="s">
        <v>100</v>
      </c>
      <c r="B242" s="195" t="s">
        <v>195</v>
      </c>
      <c r="C242" s="93">
        <f t="shared" ref="C242:C255" si="120">SUM(D242:F242)</f>
        <v>0</v>
      </c>
      <c r="D242" s="193">
        <v>0</v>
      </c>
      <c r="E242" s="193">
        <v>0</v>
      </c>
      <c r="F242" s="193">
        <v>0</v>
      </c>
      <c r="G242" s="193">
        <v>0</v>
      </c>
      <c r="H242" s="193">
        <f t="shared" ref="H242:H255" si="121">SUM(I242:K242)</f>
        <v>0</v>
      </c>
      <c r="I242" s="193">
        <v>0</v>
      </c>
      <c r="J242" s="193">
        <v>0</v>
      </c>
      <c r="K242" s="193">
        <v>0</v>
      </c>
      <c r="L242" s="193">
        <v>0</v>
      </c>
      <c r="M242" s="93" t="str">
        <f t="shared" si="111"/>
        <v>-</v>
      </c>
      <c r="N242" s="93">
        <f t="shared" si="104"/>
        <v>0</v>
      </c>
      <c r="O242" s="246" t="str">
        <f t="shared" si="109"/>
        <v>-</v>
      </c>
      <c r="P242" s="246">
        <f t="shared" si="110"/>
        <v>0</v>
      </c>
      <c r="Q242" s="246" t="str">
        <f t="shared" si="119"/>
        <v>-</v>
      </c>
      <c r="R242" s="246">
        <f t="shared" si="117"/>
        <v>0</v>
      </c>
      <c r="S242" s="246" t="str">
        <f t="shared" si="106"/>
        <v>-</v>
      </c>
      <c r="T242" s="93">
        <f t="shared" si="105"/>
        <v>0</v>
      </c>
      <c r="U242" s="99"/>
      <c r="V242" s="76"/>
      <c r="W242" s="113"/>
      <c r="X242" s="91"/>
      <c r="Y242" s="92"/>
      <c r="Z242" s="92"/>
      <c r="AA242" s="91"/>
      <c r="AB242" s="115"/>
      <c r="AC242" s="91"/>
      <c r="AD242" s="91"/>
      <c r="AE242" s="91"/>
      <c r="AF242" s="91"/>
      <c r="AG242" s="91"/>
      <c r="AH242" s="91"/>
      <c r="AI242" s="91"/>
      <c r="AJ242" s="91"/>
      <c r="AK242" s="91"/>
      <c r="AL242" s="91"/>
      <c r="AM242" s="91"/>
      <c r="AN242" s="91"/>
      <c r="AO242" s="91"/>
      <c r="AP242" s="91"/>
      <c r="AQ242" s="91"/>
      <c r="AR242" s="91"/>
      <c r="AS242" s="91"/>
      <c r="AT242" s="91"/>
      <c r="AU242" s="91"/>
      <c r="AV242" s="91"/>
      <c r="AW242" s="91"/>
      <c r="AX242" s="91"/>
      <c r="AY242" s="91"/>
      <c r="AZ242" s="91"/>
      <c r="BA242" s="91"/>
      <c r="BB242" s="91"/>
      <c r="BC242" s="91"/>
      <c r="BD242" s="91"/>
      <c r="BE242" s="91"/>
      <c r="BF242" s="91"/>
      <c r="BG242" s="91"/>
      <c r="BH242" s="91"/>
      <c r="BI242" s="91"/>
      <c r="BJ242" s="91"/>
      <c r="BK242" s="91"/>
      <c r="BL242" s="91"/>
      <c r="BM242" s="91"/>
      <c r="BN242" s="91"/>
      <c r="BO242" s="91"/>
      <c r="BP242" s="91"/>
      <c r="BQ242" s="91"/>
      <c r="BR242" s="91"/>
      <c r="BS242" s="91"/>
      <c r="BT242" s="91"/>
      <c r="BU242" s="91"/>
      <c r="BV242" s="91"/>
      <c r="BW242" s="91"/>
      <c r="BX242" s="91"/>
      <c r="BY242" s="91"/>
      <c r="BZ242" s="91"/>
      <c r="CA242" s="91"/>
      <c r="CB242" s="91"/>
      <c r="CC242" s="91"/>
      <c r="CD242" s="91"/>
      <c r="CE242" s="91"/>
      <c r="CF242" s="91"/>
      <c r="CG242" s="91"/>
      <c r="CH242" s="91"/>
      <c r="CI242" s="91"/>
      <c r="CJ242" s="91"/>
      <c r="CK242" s="91"/>
      <c r="CL242" s="91"/>
      <c r="CM242" s="91"/>
      <c r="CN242" s="91"/>
      <c r="CO242" s="91"/>
      <c r="CP242" s="91"/>
      <c r="CQ242" s="91"/>
      <c r="CR242" s="91"/>
      <c r="CS242" s="91"/>
      <c r="CT242" s="91"/>
      <c r="CU242" s="91"/>
      <c r="CV242" s="91"/>
      <c r="CW242" s="91"/>
      <c r="CX242" s="91"/>
      <c r="CY242" s="91"/>
      <c r="CZ242" s="91"/>
      <c r="DA242" s="91"/>
      <c r="DB242" s="91"/>
      <c r="DC242" s="91"/>
      <c r="DD242" s="91"/>
      <c r="DE242" s="91"/>
      <c r="DF242" s="91"/>
      <c r="DG242" s="91"/>
      <c r="DH242" s="91"/>
      <c r="DI242" s="91"/>
      <c r="DJ242" s="91"/>
      <c r="DK242" s="91"/>
      <c r="DL242" s="91"/>
      <c r="DM242" s="91"/>
      <c r="DN242" s="91"/>
    </row>
    <row r="243" spans="1:118" s="33" customFormat="1" ht="63" outlineLevel="2" x14ac:dyDescent="0.25">
      <c r="A243" s="90" t="s">
        <v>101</v>
      </c>
      <c r="B243" s="195" t="s">
        <v>196</v>
      </c>
      <c r="C243" s="93">
        <f t="shared" si="120"/>
        <v>0</v>
      </c>
      <c r="D243" s="193">
        <v>0</v>
      </c>
      <c r="E243" s="193">
        <v>0</v>
      </c>
      <c r="F243" s="193">
        <v>0</v>
      </c>
      <c r="G243" s="193">
        <v>0</v>
      </c>
      <c r="H243" s="193">
        <f t="shared" si="121"/>
        <v>0</v>
      </c>
      <c r="I243" s="193">
        <v>0</v>
      </c>
      <c r="J243" s="193">
        <v>0</v>
      </c>
      <c r="K243" s="193">
        <v>0</v>
      </c>
      <c r="L243" s="193">
        <v>0</v>
      </c>
      <c r="M243" s="93" t="str">
        <f t="shared" si="111"/>
        <v>-</v>
      </c>
      <c r="N243" s="93">
        <f t="shared" si="104"/>
        <v>0</v>
      </c>
      <c r="O243" s="246" t="str">
        <f t="shared" si="109"/>
        <v>-</v>
      </c>
      <c r="P243" s="246">
        <f t="shared" si="110"/>
        <v>0</v>
      </c>
      <c r="Q243" s="246" t="str">
        <f t="shared" si="119"/>
        <v>-</v>
      </c>
      <c r="R243" s="246">
        <f t="shared" si="117"/>
        <v>0</v>
      </c>
      <c r="S243" s="246" t="str">
        <f t="shared" si="106"/>
        <v>-</v>
      </c>
      <c r="T243" s="93">
        <f t="shared" si="105"/>
        <v>0</v>
      </c>
      <c r="U243" s="99"/>
      <c r="V243" s="76"/>
      <c r="W243" s="113"/>
      <c r="X243" s="91"/>
      <c r="Y243" s="92"/>
      <c r="Z243" s="92"/>
      <c r="AA243" s="91"/>
      <c r="AB243" s="115"/>
      <c r="AC243" s="91"/>
      <c r="AD243" s="91"/>
      <c r="AE243" s="91"/>
      <c r="AF243" s="91"/>
      <c r="AG243" s="91"/>
      <c r="AH243" s="91"/>
      <c r="AI243" s="91"/>
      <c r="AJ243" s="91"/>
      <c r="AK243" s="91"/>
      <c r="AL243" s="91"/>
      <c r="AM243" s="91"/>
      <c r="AN243" s="91"/>
      <c r="AO243" s="91"/>
      <c r="AP243" s="91"/>
      <c r="AQ243" s="91"/>
      <c r="AR243" s="91"/>
      <c r="AS243" s="91"/>
      <c r="AT243" s="91"/>
      <c r="AU243" s="91"/>
      <c r="AV243" s="91"/>
      <c r="AW243" s="91"/>
      <c r="AX243" s="91"/>
      <c r="AY243" s="91"/>
      <c r="AZ243" s="91"/>
      <c r="BA243" s="91"/>
      <c r="BB243" s="91"/>
      <c r="BC243" s="91"/>
      <c r="BD243" s="91"/>
      <c r="BE243" s="91"/>
      <c r="BF243" s="91"/>
      <c r="BG243" s="91"/>
      <c r="BH243" s="91"/>
      <c r="BI243" s="91"/>
      <c r="BJ243" s="91"/>
      <c r="BK243" s="91"/>
      <c r="BL243" s="91"/>
      <c r="BM243" s="91"/>
      <c r="BN243" s="91"/>
      <c r="BO243" s="91"/>
      <c r="BP243" s="91"/>
      <c r="BQ243" s="91"/>
      <c r="BR243" s="91"/>
      <c r="BS243" s="91"/>
      <c r="BT243" s="91"/>
      <c r="BU243" s="91"/>
      <c r="BV243" s="91"/>
      <c r="BW243" s="91"/>
      <c r="BX243" s="91"/>
      <c r="BY243" s="91"/>
      <c r="BZ243" s="91"/>
      <c r="CA243" s="91"/>
      <c r="CB243" s="91"/>
      <c r="CC243" s="91"/>
      <c r="CD243" s="91"/>
      <c r="CE243" s="91"/>
      <c r="CF243" s="91"/>
      <c r="CG243" s="91"/>
      <c r="CH243" s="91"/>
      <c r="CI243" s="91"/>
      <c r="CJ243" s="91"/>
      <c r="CK243" s="91"/>
      <c r="CL243" s="91"/>
      <c r="CM243" s="91"/>
      <c r="CN243" s="91"/>
      <c r="CO243" s="91"/>
      <c r="CP243" s="91"/>
      <c r="CQ243" s="91"/>
      <c r="CR243" s="91"/>
      <c r="CS243" s="91"/>
      <c r="CT243" s="91"/>
      <c r="CU243" s="91"/>
      <c r="CV243" s="91"/>
      <c r="CW243" s="91"/>
      <c r="CX243" s="91"/>
      <c r="CY243" s="91"/>
      <c r="CZ243" s="91"/>
      <c r="DA243" s="91"/>
      <c r="DB243" s="91"/>
      <c r="DC243" s="91"/>
      <c r="DD243" s="91"/>
      <c r="DE243" s="91"/>
      <c r="DF243" s="91"/>
      <c r="DG243" s="91"/>
      <c r="DH243" s="91"/>
      <c r="DI243" s="91"/>
      <c r="DJ243" s="91"/>
      <c r="DK243" s="91"/>
      <c r="DL243" s="91"/>
      <c r="DM243" s="91"/>
      <c r="DN243" s="91"/>
    </row>
    <row r="244" spans="1:118" s="33" customFormat="1" ht="31.5" outlineLevel="2" x14ac:dyDescent="0.25">
      <c r="A244" s="196" t="s">
        <v>102</v>
      </c>
      <c r="B244" s="251" t="s">
        <v>197</v>
      </c>
      <c r="C244" s="93">
        <f t="shared" si="120"/>
        <v>1400.2</v>
      </c>
      <c r="D244" s="193">
        <v>1400.2</v>
      </c>
      <c r="E244" s="193">
        <v>0</v>
      </c>
      <c r="F244" s="193">
        <v>0</v>
      </c>
      <c r="G244" s="193">
        <v>0</v>
      </c>
      <c r="H244" s="193">
        <f t="shared" si="121"/>
        <v>1400.1</v>
      </c>
      <c r="I244" s="193">
        <v>1400.1</v>
      </c>
      <c r="J244" s="193">
        <v>0</v>
      </c>
      <c r="K244" s="193">
        <v>0</v>
      </c>
      <c r="L244" s="193">
        <v>0</v>
      </c>
      <c r="M244" s="93">
        <f t="shared" si="111"/>
        <v>100</v>
      </c>
      <c r="N244" s="93">
        <f t="shared" si="104"/>
        <v>0.1</v>
      </c>
      <c r="O244" s="246">
        <f t="shared" si="109"/>
        <v>100</v>
      </c>
      <c r="P244" s="246">
        <f t="shared" si="110"/>
        <v>0.1</v>
      </c>
      <c r="Q244" s="246" t="str">
        <f t="shared" si="119"/>
        <v>-</v>
      </c>
      <c r="R244" s="246">
        <f t="shared" si="117"/>
        <v>0</v>
      </c>
      <c r="S244" s="246" t="str">
        <f t="shared" si="106"/>
        <v>-</v>
      </c>
      <c r="T244" s="93">
        <f t="shared" si="105"/>
        <v>0</v>
      </c>
      <c r="U244" s="99"/>
      <c r="V244" s="76"/>
      <c r="W244" s="113"/>
      <c r="X244" s="91"/>
      <c r="Y244" s="92"/>
      <c r="Z244" s="92"/>
      <c r="AA244" s="91"/>
      <c r="AB244" s="115"/>
      <c r="AC244" s="91"/>
      <c r="AD244" s="91"/>
      <c r="AE244" s="91"/>
      <c r="AF244" s="91"/>
      <c r="AG244" s="91"/>
      <c r="AH244" s="91"/>
      <c r="AI244" s="91"/>
      <c r="AJ244" s="91"/>
      <c r="AK244" s="91"/>
      <c r="AL244" s="91"/>
      <c r="AM244" s="91"/>
      <c r="AN244" s="91"/>
      <c r="AO244" s="91"/>
      <c r="AP244" s="91"/>
      <c r="AQ244" s="91"/>
      <c r="AR244" s="91"/>
      <c r="AS244" s="91"/>
      <c r="AT244" s="91"/>
      <c r="AU244" s="91"/>
      <c r="AV244" s="91"/>
      <c r="AW244" s="91"/>
      <c r="AX244" s="91"/>
      <c r="AY244" s="91"/>
      <c r="AZ244" s="91"/>
      <c r="BA244" s="91"/>
      <c r="BB244" s="91"/>
      <c r="BC244" s="91"/>
      <c r="BD244" s="91"/>
      <c r="BE244" s="91"/>
      <c r="BF244" s="91"/>
      <c r="BG244" s="91"/>
      <c r="BH244" s="91"/>
      <c r="BI244" s="91"/>
      <c r="BJ244" s="91"/>
      <c r="BK244" s="91"/>
      <c r="BL244" s="91"/>
      <c r="BM244" s="91"/>
      <c r="BN244" s="91"/>
      <c r="BO244" s="91"/>
      <c r="BP244" s="91"/>
      <c r="BQ244" s="91"/>
      <c r="BR244" s="91"/>
      <c r="BS244" s="91"/>
      <c r="BT244" s="91"/>
      <c r="BU244" s="91"/>
      <c r="BV244" s="91"/>
      <c r="BW244" s="91"/>
      <c r="BX244" s="91"/>
      <c r="BY244" s="91"/>
      <c r="BZ244" s="91"/>
      <c r="CA244" s="91"/>
      <c r="CB244" s="91"/>
      <c r="CC244" s="91"/>
      <c r="CD244" s="91"/>
      <c r="CE244" s="91"/>
      <c r="CF244" s="91"/>
      <c r="CG244" s="91"/>
      <c r="CH244" s="91"/>
      <c r="CI244" s="91"/>
      <c r="CJ244" s="91"/>
      <c r="CK244" s="91"/>
      <c r="CL244" s="91"/>
      <c r="CM244" s="91"/>
      <c r="CN244" s="91"/>
      <c r="CO244" s="91"/>
      <c r="CP244" s="91"/>
      <c r="CQ244" s="91"/>
      <c r="CR244" s="91"/>
      <c r="CS244" s="91"/>
      <c r="CT244" s="91"/>
      <c r="CU244" s="91"/>
      <c r="CV244" s="91"/>
      <c r="CW244" s="91"/>
      <c r="CX244" s="91"/>
      <c r="CY244" s="91"/>
      <c r="CZ244" s="91"/>
      <c r="DA244" s="91"/>
      <c r="DB244" s="91"/>
      <c r="DC244" s="91"/>
      <c r="DD244" s="91"/>
      <c r="DE244" s="91"/>
      <c r="DF244" s="91"/>
      <c r="DG244" s="91"/>
      <c r="DH244" s="91"/>
      <c r="DI244" s="91"/>
      <c r="DJ244" s="91"/>
      <c r="DK244" s="91"/>
      <c r="DL244" s="91"/>
      <c r="DM244" s="91"/>
      <c r="DN244" s="91"/>
    </row>
    <row r="245" spans="1:118" s="33" customFormat="1" ht="85.5" customHeight="1" outlineLevel="2" x14ac:dyDescent="0.25">
      <c r="A245" s="90" t="s">
        <v>103</v>
      </c>
      <c r="B245" s="195" t="s">
        <v>198</v>
      </c>
      <c r="C245" s="93">
        <f t="shared" si="120"/>
        <v>107.9</v>
      </c>
      <c r="D245" s="193">
        <v>0</v>
      </c>
      <c r="E245" s="193">
        <v>107.9</v>
      </c>
      <c r="F245" s="193">
        <v>0</v>
      </c>
      <c r="G245" s="193">
        <v>0</v>
      </c>
      <c r="H245" s="193">
        <f t="shared" si="121"/>
        <v>107.9</v>
      </c>
      <c r="I245" s="193">
        <v>0</v>
      </c>
      <c r="J245" s="193">
        <v>107.9</v>
      </c>
      <c r="K245" s="193">
        <v>0</v>
      </c>
      <c r="L245" s="193">
        <v>0</v>
      </c>
      <c r="M245" s="93">
        <f t="shared" si="111"/>
        <v>100</v>
      </c>
      <c r="N245" s="93">
        <f t="shared" ref="N245:N276" si="122">C245-H245</f>
        <v>0</v>
      </c>
      <c r="O245" s="246" t="str">
        <f t="shared" si="109"/>
        <v>-</v>
      </c>
      <c r="P245" s="246">
        <f t="shared" si="110"/>
        <v>0</v>
      </c>
      <c r="Q245" s="246">
        <f t="shared" si="119"/>
        <v>100</v>
      </c>
      <c r="R245" s="246">
        <f t="shared" si="117"/>
        <v>0</v>
      </c>
      <c r="S245" s="246" t="str">
        <f t="shared" si="106"/>
        <v>-</v>
      </c>
      <c r="T245" s="93">
        <f t="shared" ref="T245:T276" si="123">F245-K245</f>
        <v>0</v>
      </c>
      <c r="U245" s="99"/>
      <c r="V245" s="76"/>
      <c r="W245" s="113"/>
      <c r="X245" s="91"/>
      <c r="Y245" s="92"/>
      <c r="Z245" s="92"/>
      <c r="AA245" s="91"/>
      <c r="AB245" s="115"/>
      <c r="AC245" s="91"/>
      <c r="AD245" s="91"/>
      <c r="AE245" s="91"/>
      <c r="AF245" s="91"/>
      <c r="AG245" s="91"/>
      <c r="AH245" s="91"/>
      <c r="AI245" s="91"/>
      <c r="AJ245" s="91"/>
      <c r="AK245" s="91"/>
      <c r="AL245" s="91"/>
      <c r="AM245" s="91"/>
      <c r="AN245" s="91"/>
      <c r="AO245" s="91"/>
      <c r="AP245" s="91"/>
      <c r="AQ245" s="91"/>
      <c r="AR245" s="91"/>
      <c r="AS245" s="91"/>
      <c r="AT245" s="91"/>
      <c r="AU245" s="91"/>
      <c r="AV245" s="91"/>
      <c r="AW245" s="91"/>
      <c r="AX245" s="91"/>
      <c r="AY245" s="91"/>
      <c r="AZ245" s="91"/>
      <c r="BA245" s="91"/>
      <c r="BB245" s="91"/>
      <c r="BC245" s="91"/>
      <c r="BD245" s="91"/>
      <c r="BE245" s="91"/>
      <c r="BF245" s="91"/>
      <c r="BG245" s="91"/>
      <c r="BH245" s="91"/>
      <c r="BI245" s="91"/>
      <c r="BJ245" s="91"/>
      <c r="BK245" s="91"/>
      <c r="BL245" s="91"/>
      <c r="BM245" s="91"/>
      <c r="BN245" s="91"/>
      <c r="BO245" s="91"/>
      <c r="BP245" s="91"/>
      <c r="BQ245" s="91"/>
      <c r="BR245" s="91"/>
      <c r="BS245" s="91"/>
      <c r="BT245" s="91"/>
      <c r="BU245" s="91"/>
      <c r="BV245" s="91"/>
      <c r="BW245" s="91"/>
      <c r="BX245" s="91"/>
      <c r="BY245" s="91"/>
      <c r="BZ245" s="91"/>
      <c r="CA245" s="91"/>
      <c r="CB245" s="91"/>
      <c r="CC245" s="91"/>
      <c r="CD245" s="91"/>
      <c r="CE245" s="91"/>
      <c r="CF245" s="91"/>
      <c r="CG245" s="91"/>
      <c r="CH245" s="91"/>
      <c r="CI245" s="91"/>
      <c r="CJ245" s="91"/>
      <c r="CK245" s="91"/>
      <c r="CL245" s="91"/>
      <c r="CM245" s="91"/>
      <c r="CN245" s="91"/>
      <c r="CO245" s="91"/>
      <c r="CP245" s="91"/>
      <c r="CQ245" s="91"/>
      <c r="CR245" s="91"/>
      <c r="CS245" s="91"/>
      <c r="CT245" s="91"/>
      <c r="CU245" s="91"/>
      <c r="CV245" s="91"/>
      <c r="CW245" s="91"/>
      <c r="CX245" s="91"/>
      <c r="CY245" s="91"/>
      <c r="CZ245" s="91"/>
      <c r="DA245" s="91"/>
      <c r="DB245" s="91"/>
      <c r="DC245" s="91"/>
      <c r="DD245" s="91"/>
      <c r="DE245" s="91"/>
      <c r="DF245" s="91"/>
      <c r="DG245" s="91"/>
      <c r="DH245" s="91"/>
      <c r="DI245" s="91"/>
      <c r="DJ245" s="91"/>
      <c r="DK245" s="91"/>
      <c r="DL245" s="91"/>
      <c r="DM245" s="91"/>
      <c r="DN245" s="91"/>
    </row>
    <row r="246" spans="1:118" s="33" customFormat="1" ht="47.25" outlineLevel="1" x14ac:dyDescent="0.25">
      <c r="A246" s="90">
        <v>2</v>
      </c>
      <c r="B246" s="252" t="s">
        <v>457</v>
      </c>
      <c r="C246" s="93">
        <f t="shared" si="120"/>
        <v>8290.4</v>
      </c>
      <c r="D246" s="193">
        <f>D247+D248+D249+D250</f>
        <v>8290.4</v>
      </c>
      <c r="E246" s="193">
        <f>E247+E248+E249+E250</f>
        <v>0</v>
      </c>
      <c r="F246" s="193">
        <f>F247+F248+F249+F250</f>
        <v>0</v>
      </c>
      <c r="G246" s="193">
        <f>G247+G248+G249+G250</f>
        <v>0</v>
      </c>
      <c r="H246" s="193">
        <f t="shared" si="121"/>
        <v>8290.4</v>
      </c>
      <c r="I246" s="193">
        <f>I247+I248+I249+I250</f>
        <v>8290.4</v>
      </c>
      <c r="J246" s="193">
        <f>J247+J248+J249+J250</f>
        <v>0</v>
      </c>
      <c r="K246" s="193">
        <f>K247+K248+K249+K250</f>
        <v>0</v>
      </c>
      <c r="L246" s="193">
        <v>0</v>
      </c>
      <c r="M246" s="93">
        <f t="shared" si="111"/>
        <v>100</v>
      </c>
      <c r="N246" s="93">
        <f t="shared" si="122"/>
        <v>0</v>
      </c>
      <c r="O246" s="246">
        <f t="shared" si="109"/>
        <v>100</v>
      </c>
      <c r="P246" s="246">
        <f t="shared" si="110"/>
        <v>0</v>
      </c>
      <c r="Q246" s="246" t="str">
        <f t="shared" si="119"/>
        <v>-</v>
      </c>
      <c r="R246" s="246">
        <f t="shared" si="117"/>
        <v>0</v>
      </c>
      <c r="S246" s="246" t="str">
        <f t="shared" si="106"/>
        <v>-</v>
      </c>
      <c r="T246" s="93">
        <f t="shared" si="123"/>
        <v>0</v>
      </c>
      <c r="U246" s="99"/>
      <c r="V246" s="76"/>
      <c r="W246" s="113"/>
      <c r="X246" s="91"/>
      <c r="Y246" s="92"/>
      <c r="Z246" s="92"/>
      <c r="AA246" s="91"/>
      <c r="AB246" s="115"/>
      <c r="AC246" s="91"/>
      <c r="AD246" s="91"/>
      <c r="AE246" s="91"/>
      <c r="AF246" s="91"/>
      <c r="AG246" s="91"/>
      <c r="AH246" s="91"/>
      <c r="AI246" s="91"/>
      <c r="AJ246" s="91"/>
      <c r="AK246" s="91"/>
      <c r="AL246" s="91"/>
      <c r="AM246" s="91"/>
      <c r="AN246" s="91"/>
      <c r="AO246" s="91"/>
      <c r="AP246" s="91"/>
      <c r="AQ246" s="91"/>
      <c r="AR246" s="91"/>
      <c r="AS246" s="91"/>
      <c r="AT246" s="91"/>
      <c r="AU246" s="91"/>
      <c r="AV246" s="91"/>
      <c r="AW246" s="91"/>
      <c r="AX246" s="91"/>
      <c r="AY246" s="91"/>
      <c r="AZ246" s="91"/>
      <c r="BA246" s="91"/>
      <c r="BB246" s="91"/>
      <c r="BC246" s="91"/>
      <c r="BD246" s="91"/>
      <c r="BE246" s="91"/>
      <c r="BF246" s="91"/>
      <c r="BG246" s="91"/>
      <c r="BH246" s="91"/>
      <c r="BI246" s="91"/>
      <c r="BJ246" s="91"/>
      <c r="BK246" s="91"/>
      <c r="BL246" s="91"/>
      <c r="BM246" s="91"/>
      <c r="BN246" s="91"/>
      <c r="BO246" s="91"/>
      <c r="BP246" s="91"/>
      <c r="BQ246" s="91"/>
      <c r="BR246" s="91"/>
      <c r="BS246" s="91"/>
      <c r="BT246" s="91"/>
      <c r="BU246" s="91"/>
      <c r="BV246" s="91"/>
      <c r="BW246" s="91"/>
      <c r="BX246" s="91"/>
      <c r="BY246" s="91"/>
      <c r="BZ246" s="91"/>
      <c r="CA246" s="91"/>
      <c r="CB246" s="91"/>
      <c r="CC246" s="91"/>
      <c r="CD246" s="91"/>
      <c r="CE246" s="91"/>
      <c r="CF246" s="91"/>
      <c r="CG246" s="91"/>
      <c r="CH246" s="91"/>
      <c r="CI246" s="91"/>
      <c r="CJ246" s="91"/>
      <c r="CK246" s="91"/>
      <c r="CL246" s="91"/>
      <c r="CM246" s="91"/>
      <c r="CN246" s="91"/>
      <c r="CO246" s="91"/>
      <c r="CP246" s="91"/>
      <c r="CQ246" s="91"/>
      <c r="CR246" s="91"/>
      <c r="CS246" s="91"/>
      <c r="CT246" s="91"/>
      <c r="CU246" s="91"/>
      <c r="CV246" s="91"/>
      <c r="CW246" s="91"/>
      <c r="CX246" s="91"/>
      <c r="CY246" s="91"/>
      <c r="CZ246" s="91"/>
      <c r="DA246" s="91"/>
      <c r="DB246" s="91"/>
      <c r="DC246" s="91"/>
      <c r="DD246" s="91"/>
      <c r="DE246" s="91"/>
      <c r="DF246" s="91"/>
      <c r="DG246" s="91"/>
      <c r="DH246" s="91"/>
      <c r="DI246" s="91"/>
      <c r="DJ246" s="91"/>
      <c r="DK246" s="91"/>
      <c r="DL246" s="91"/>
      <c r="DM246" s="91"/>
      <c r="DN246" s="91"/>
    </row>
    <row r="247" spans="1:118" s="33" customFormat="1" ht="47.25" outlineLevel="2" x14ac:dyDescent="0.25">
      <c r="A247" s="90" t="s">
        <v>107</v>
      </c>
      <c r="B247" s="195" t="s">
        <v>199</v>
      </c>
      <c r="C247" s="93">
        <f t="shared" si="120"/>
        <v>0</v>
      </c>
      <c r="D247" s="193">
        <v>0</v>
      </c>
      <c r="E247" s="193">
        <v>0</v>
      </c>
      <c r="F247" s="193">
        <v>0</v>
      </c>
      <c r="G247" s="193">
        <v>0</v>
      </c>
      <c r="H247" s="193">
        <f t="shared" si="121"/>
        <v>0</v>
      </c>
      <c r="I247" s="193">
        <v>0</v>
      </c>
      <c r="J247" s="193">
        <v>0</v>
      </c>
      <c r="K247" s="193">
        <v>0</v>
      </c>
      <c r="L247" s="193">
        <v>0</v>
      </c>
      <c r="M247" s="93" t="str">
        <f t="shared" si="111"/>
        <v>-</v>
      </c>
      <c r="N247" s="93">
        <f t="shared" si="122"/>
        <v>0</v>
      </c>
      <c r="O247" s="246" t="str">
        <f t="shared" si="109"/>
        <v>-</v>
      </c>
      <c r="P247" s="246">
        <f t="shared" si="110"/>
        <v>0</v>
      </c>
      <c r="Q247" s="246" t="str">
        <f t="shared" si="119"/>
        <v>-</v>
      </c>
      <c r="R247" s="246">
        <f t="shared" si="117"/>
        <v>0</v>
      </c>
      <c r="S247" s="246" t="str">
        <f t="shared" ref="S247:S278" si="124">IFERROR(K247/F247*100,"-")</f>
        <v>-</v>
      </c>
      <c r="T247" s="93">
        <f t="shared" si="123"/>
        <v>0</v>
      </c>
      <c r="U247" s="99"/>
      <c r="V247" s="76"/>
      <c r="W247" s="113"/>
      <c r="X247" s="91"/>
      <c r="Y247" s="92"/>
      <c r="Z247" s="92"/>
      <c r="AA247" s="91"/>
      <c r="AB247" s="115"/>
      <c r="AC247" s="91"/>
      <c r="AD247" s="91"/>
      <c r="AE247" s="91"/>
      <c r="AF247" s="91"/>
      <c r="AG247" s="91"/>
      <c r="AH247" s="91"/>
      <c r="AI247" s="91"/>
      <c r="AJ247" s="91"/>
      <c r="AK247" s="91"/>
      <c r="AL247" s="91"/>
      <c r="AM247" s="91"/>
      <c r="AN247" s="91"/>
      <c r="AO247" s="91"/>
      <c r="AP247" s="91"/>
      <c r="AQ247" s="91"/>
      <c r="AR247" s="91"/>
      <c r="AS247" s="91"/>
      <c r="AT247" s="91"/>
      <c r="AU247" s="91"/>
      <c r="AV247" s="91"/>
      <c r="AW247" s="91"/>
      <c r="AX247" s="91"/>
      <c r="AY247" s="91"/>
      <c r="AZ247" s="91"/>
      <c r="BA247" s="91"/>
      <c r="BB247" s="91"/>
      <c r="BC247" s="91"/>
      <c r="BD247" s="91"/>
      <c r="BE247" s="91"/>
      <c r="BF247" s="91"/>
      <c r="BG247" s="91"/>
      <c r="BH247" s="91"/>
      <c r="BI247" s="91"/>
      <c r="BJ247" s="91"/>
      <c r="BK247" s="91"/>
      <c r="BL247" s="91"/>
      <c r="BM247" s="91"/>
      <c r="BN247" s="91"/>
      <c r="BO247" s="91"/>
      <c r="BP247" s="91"/>
      <c r="BQ247" s="91"/>
      <c r="BR247" s="91"/>
      <c r="BS247" s="91"/>
      <c r="BT247" s="91"/>
      <c r="BU247" s="91"/>
      <c r="BV247" s="91"/>
      <c r="BW247" s="91"/>
      <c r="BX247" s="91"/>
      <c r="BY247" s="91"/>
      <c r="BZ247" s="91"/>
      <c r="CA247" s="91"/>
      <c r="CB247" s="91"/>
      <c r="CC247" s="91"/>
      <c r="CD247" s="91"/>
      <c r="CE247" s="91"/>
      <c r="CF247" s="91"/>
      <c r="CG247" s="91"/>
      <c r="CH247" s="91"/>
      <c r="CI247" s="91"/>
      <c r="CJ247" s="91"/>
      <c r="CK247" s="91"/>
      <c r="CL247" s="91"/>
      <c r="CM247" s="91"/>
      <c r="CN247" s="91"/>
      <c r="CO247" s="91"/>
      <c r="CP247" s="91"/>
      <c r="CQ247" s="91"/>
      <c r="CR247" s="91"/>
      <c r="CS247" s="91"/>
      <c r="CT247" s="91"/>
      <c r="CU247" s="91"/>
      <c r="CV247" s="91"/>
      <c r="CW247" s="91"/>
      <c r="CX247" s="91"/>
      <c r="CY247" s="91"/>
      <c r="CZ247" s="91"/>
      <c r="DA247" s="91"/>
      <c r="DB247" s="91"/>
      <c r="DC247" s="91"/>
      <c r="DD247" s="91"/>
      <c r="DE247" s="91"/>
      <c r="DF247" s="91"/>
      <c r="DG247" s="91"/>
      <c r="DH247" s="91"/>
      <c r="DI247" s="91"/>
      <c r="DJ247" s="91"/>
      <c r="DK247" s="91"/>
      <c r="DL247" s="91"/>
      <c r="DM247" s="91"/>
      <c r="DN247" s="91"/>
    </row>
    <row r="248" spans="1:118" s="33" customFormat="1" ht="47.25" outlineLevel="2" x14ac:dyDescent="0.25">
      <c r="A248" s="90" t="s">
        <v>108</v>
      </c>
      <c r="B248" s="195" t="s">
        <v>200</v>
      </c>
      <c r="C248" s="93">
        <f t="shared" si="120"/>
        <v>1947.5</v>
      </c>
      <c r="D248" s="193">
        <v>1947.5</v>
      </c>
      <c r="E248" s="193">
        <v>0</v>
      </c>
      <c r="F248" s="193">
        <v>0</v>
      </c>
      <c r="G248" s="193">
        <v>0</v>
      </c>
      <c r="H248" s="193">
        <f t="shared" si="121"/>
        <v>1947.5</v>
      </c>
      <c r="I248" s="193">
        <v>1947.5</v>
      </c>
      <c r="J248" s="193">
        <v>0</v>
      </c>
      <c r="K248" s="193">
        <v>0</v>
      </c>
      <c r="L248" s="193">
        <v>0</v>
      </c>
      <c r="M248" s="93">
        <f t="shared" si="111"/>
        <v>100</v>
      </c>
      <c r="N248" s="93">
        <f t="shared" si="122"/>
        <v>0</v>
      </c>
      <c r="O248" s="246">
        <f t="shared" si="109"/>
        <v>100</v>
      </c>
      <c r="P248" s="246">
        <f t="shared" si="110"/>
        <v>0</v>
      </c>
      <c r="Q248" s="246" t="str">
        <f t="shared" si="119"/>
        <v>-</v>
      </c>
      <c r="R248" s="246">
        <f t="shared" si="117"/>
        <v>0</v>
      </c>
      <c r="S248" s="246" t="str">
        <f t="shared" si="124"/>
        <v>-</v>
      </c>
      <c r="T248" s="93">
        <f t="shared" si="123"/>
        <v>0</v>
      </c>
      <c r="U248" s="99"/>
      <c r="V248" s="76"/>
      <c r="W248" s="113"/>
      <c r="X248" s="91"/>
      <c r="Y248" s="92"/>
      <c r="Z248" s="92"/>
      <c r="AA248" s="91"/>
      <c r="AB248" s="115"/>
      <c r="AC248" s="91"/>
      <c r="AD248" s="91"/>
      <c r="AE248" s="91"/>
      <c r="AF248" s="91"/>
      <c r="AG248" s="91"/>
      <c r="AH248" s="91"/>
      <c r="AI248" s="91"/>
      <c r="AJ248" s="91"/>
      <c r="AK248" s="91"/>
      <c r="AL248" s="91"/>
      <c r="AM248" s="91"/>
      <c r="AN248" s="91"/>
      <c r="AO248" s="91"/>
      <c r="AP248" s="91"/>
      <c r="AQ248" s="91"/>
      <c r="AR248" s="91"/>
      <c r="AS248" s="91"/>
      <c r="AT248" s="91"/>
      <c r="AU248" s="91"/>
      <c r="AV248" s="91"/>
      <c r="AW248" s="91"/>
      <c r="AX248" s="91"/>
      <c r="AY248" s="91"/>
      <c r="AZ248" s="91"/>
      <c r="BA248" s="91"/>
      <c r="BB248" s="91"/>
      <c r="BC248" s="91"/>
      <c r="BD248" s="91"/>
      <c r="BE248" s="91"/>
      <c r="BF248" s="91"/>
      <c r="BG248" s="91"/>
      <c r="BH248" s="91"/>
      <c r="BI248" s="91"/>
      <c r="BJ248" s="91"/>
      <c r="BK248" s="91"/>
      <c r="BL248" s="91"/>
      <c r="BM248" s="91"/>
      <c r="BN248" s="91"/>
      <c r="BO248" s="91"/>
      <c r="BP248" s="91"/>
      <c r="BQ248" s="91"/>
      <c r="BR248" s="91"/>
      <c r="BS248" s="91"/>
      <c r="BT248" s="91"/>
      <c r="BU248" s="91"/>
      <c r="BV248" s="91"/>
      <c r="BW248" s="91"/>
      <c r="BX248" s="91"/>
      <c r="BY248" s="91"/>
      <c r="BZ248" s="91"/>
      <c r="CA248" s="91"/>
      <c r="CB248" s="91"/>
      <c r="CC248" s="91"/>
      <c r="CD248" s="91"/>
      <c r="CE248" s="91"/>
      <c r="CF248" s="91"/>
      <c r="CG248" s="91"/>
      <c r="CH248" s="91"/>
      <c r="CI248" s="91"/>
      <c r="CJ248" s="91"/>
      <c r="CK248" s="91"/>
      <c r="CL248" s="91"/>
      <c r="CM248" s="91"/>
      <c r="CN248" s="91"/>
      <c r="CO248" s="91"/>
      <c r="CP248" s="91"/>
      <c r="CQ248" s="91"/>
      <c r="CR248" s="91"/>
      <c r="CS248" s="91"/>
      <c r="CT248" s="91"/>
      <c r="CU248" s="91"/>
      <c r="CV248" s="91"/>
      <c r="CW248" s="91"/>
      <c r="CX248" s="91"/>
      <c r="CY248" s="91"/>
      <c r="CZ248" s="91"/>
      <c r="DA248" s="91"/>
      <c r="DB248" s="91"/>
      <c r="DC248" s="91"/>
      <c r="DD248" s="91"/>
      <c r="DE248" s="91"/>
      <c r="DF248" s="91"/>
      <c r="DG248" s="91"/>
      <c r="DH248" s="91"/>
      <c r="DI248" s="91"/>
      <c r="DJ248" s="91"/>
      <c r="DK248" s="91"/>
      <c r="DL248" s="91"/>
      <c r="DM248" s="91"/>
      <c r="DN248" s="91"/>
    </row>
    <row r="249" spans="1:118" s="33" customFormat="1" ht="47.25" outlineLevel="2" x14ac:dyDescent="0.25">
      <c r="A249" s="90" t="s">
        <v>109</v>
      </c>
      <c r="B249" s="195" t="s">
        <v>201</v>
      </c>
      <c r="C249" s="93">
        <f t="shared" si="120"/>
        <v>1735</v>
      </c>
      <c r="D249" s="193">
        <v>1735</v>
      </c>
      <c r="E249" s="193">
        <v>0</v>
      </c>
      <c r="F249" s="193">
        <v>0</v>
      </c>
      <c r="G249" s="193">
        <v>0</v>
      </c>
      <c r="H249" s="193">
        <f t="shared" si="121"/>
        <v>1735</v>
      </c>
      <c r="I249" s="193">
        <v>1735</v>
      </c>
      <c r="J249" s="193">
        <v>0</v>
      </c>
      <c r="K249" s="193">
        <v>0</v>
      </c>
      <c r="L249" s="193">
        <v>0</v>
      </c>
      <c r="M249" s="93">
        <f t="shared" si="111"/>
        <v>100</v>
      </c>
      <c r="N249" s="93">
        <f t="shared" si="122"/>
        <v>0</v>
      </c>
      <c r="O249" s="246">
        <f t="shared" si="109"/>
        <v>100</v>
      </c>
      <c r="P249" s="246">
        <f t="shared" si="110"/>
        <v>0</v>
      </c>
      <c r="Q249" s="246" t="str">
        <f t="shared" si="119"/>
        <v>-</v>
      </c>
      <c r="R249" s="246">
        <f t="shared" si="117"/>
        <v>0</v>
      </c>
      <c r="S249" s="246" t="str">
        <f t="shared" si="124"/>
        <v>-</v>
      </c>
      <c r="T249" s="93">
        <f t="shared" si="123"/>
        <v>0</v>
      </c>
      <c r="U249" s="99"/>
      <c r="V249" s="76"/>
      <c r="W249" s="113"/>
      <c r="X249" s="91"/>
      <c r="Y249" s="92"/>
      <c r="Z249" s="92"/>
      <c r="AA249" s="91"/>
      <c r="AB249" s="115"/>
      <c r="AC249" s="91"/>
      <c r="AD249" s="91"/>
      <c r="AE249" s="91"/>
      <c r="AF249" s="91"/>
      <c r="AG249" s="91"/>
      <c r="AH249" s="91"/>
      <c r="AI249" s="91"/>
      <c r="AJ249" s="91"/>
      <c r="AK249" s="91"/>
      <c r="AL249" s="91"/>
      <c r="AM249" s="91"/>
      <c r="AN249" s="91"/>
      <c r="AO249" s="91"/>
      <c r="AP249" s="91"/>
      <c r="AQ249" s="91"/>
      <c r="AR249" s="91"/>
      <c r="AS249" s="91"/>
      <c r="AT249" s="91"/>
      <c r="AU249" s="91"/>
      <c r="AV249" s="91"/>
      <c r="AW249" s="91"/>
      <c r="AX249" s="91"/>
      <c r="AY249" s="91"/>
      <c r="AZ249" s="91"/>
      <c r="BA249" s="91"/>
      <c r="BB249" s="91"/>
      <c r="BC249" s="91"/>
      <c r="BD249" s="91"/>
      <c r="BE249" s="91"/>
      <c r="BF249" s="91"/>
      <c r="BG249" s="91"/>
      <c r="BH249" s="91"/>
      <c r="BI249" s="91"/>
      <c r="BJ249" s="91"/>
      <c r="BK249" s="91"/>
      <c r="BL249" s="91"/>
      <c r="BM249" s="91"/>
      <c r="BN249" s="91"/>
      <c r="BO249" s="91"/>
      <c r="BP249" s="91"/>
      <c r="BQ249" s="91"/>
      <c r="BR249" s="91"/>
      <c r="BS249" s="91"/>
      <c r="BT249" s="91"/>
      <c r="BU249" s="91"/>
      <c r="BV249" s="91"/>
      <c r="BW249" s="91"/>
      <c r="BX249" s="91"/>
      <c r="BY249" s="91"/>
      <c r="BZ249" s="91"/>
      <c r="CA249" s="91"/>
      <c r="CB249" s="91"/>
      <c r="CC249" s="91"/>
      <c r="CD249" s="91"/>
      <c r="CE249" s="91"/>
      <c r="CF249" s="91"/>
      <c r="CG249" s="91"/>
      <c r="CH249" s="91"/>
      <c r="CI249" s="91"/>
      <c r="CJ249" s="91"/>
      <c r="CK249" s="91"/>
      <c r="CL249" s="91"/>
      <c r="CM249" s="91"/>
      <c r="CN249" s="91"/>
      <c r="CO249" s="91"/>
      <c r="CP249" s="91"/>
      <c r="CQ249" s="91"/>
      <c r="CR249" s="91"/>
      <c r="CS249" s="91"/>
      <c r="CT249" s="91"/>
      <c r="CU249" s="91"/>
      <c r="CV249" s="91"/>
      <c r="CW249" s="91"/>
      <c r="CX249" s="91"/>
      <c r="CY249" s="91"/>
      <c r="CZ249" s="91"/>
      <c r="DA249" s="91"/>
      <c r="DB249" s="91"/>
      <c r="DC249" s="91"/>
      <c r="DD249" s="91"/>
      <c r="DE249" s="91"/>
      <c r="DF249" s="91"/>
      <c r="DG249" s="91"/>
      <c r="DH249" s="91"/>
      <c r="DI249" s="91"/>
      <c r="DJ249" s="91"/>
      <c r="DK249" s="91"/>
      <c r="DL249" s="91"/>
      <c r="DM249" s="91"/>
      <c r="DN249" s="91"/>
    </row>
    <row r="250" spans="1:118" s="33" customFormat="1" ht="20.25" outlineLevel="2" x14ac:dyDescent="0.25">
      <c r="A250" s="90" t="s">
        <v>113</v>
      </c>
      <c r="B250" s="195" t="s">
        <v>202</v>
      </c>
      <c r="C250" s="93">
        <f t="shared" si="120"/>
        <v>4607.8999999999996</v>
      </c>
      <c r="D250" s="193">
        <v>4607.8999999999996</v>
      </c>
      <c r="E250" s="193">
        <v>0</v>
      </c>
      <c r="F250" s="193">
        <v>0</v>
      </c>
      <c r="G250" s="193">
        <v>0</v>
      </c>
      <c r="H250" s="193">
        <f t="shared" si="121"/>
        <v>4607.8999999999996</v>
      </c>
      <c r="I250" s="193">
        <v>4607.8999999999996</v>
      </c>
      <c r="J250" s="193">
        <v>0</v>
      </c>
      <c r="K250" s="193">
        <v>0</v>
      </c>
      <c r="L250" s="193">
        <v>0</v>
      </c>
      <c r="M250" s="93">
        <f t="shared" si="111"/>
        <v>100</v>
      </c>
      <c r="N250" s="93">
        <f t="shared" si="122"/>
        <v>0</v>
      </c>
      <c r="O250" s="246">
        <f t="shared" si="109"/>
        <v>100</v>
      </c>
      <c r="P250" s="246">
        <f t="shared" si="110"/>
        <v>0</v>
      </c>
      <c r="Q250" s="246" t="str">
        <f t="shared" si="119"/>
        <v>-</v>
      </c>
      <c r="R250" s="246">
        <f t="shared" si="117"/>
        <v>0</v>
      </c>
      <c r="S250" s="246" t="str">
        <f t="shared" si="124"/>
        <v>-</v>
      </c>
      <c r="T250" s="93">
        <f t="shared" si="123"/>
        <v>0</v>
      </c>
      <c r="U250" s="99"/>
      <c r="V250" s="76"/>
      <c r="W250" s="113"/>
      <c r="X250" s="91"/>
      <c r="Y250" s="92"/>
      <c r="Z250" s="92"/>
      <c r="AA250" s="91"/>
      <c r="AB250" s="115"/>
      <c r="AC250" s="91"/>
      <c r="AD250" s="91"/>
      <c r="AE250" s="91"/>
      <c r="AF250" s="91"/>
      <c r="AG250" s="91"/>
      <c r="AH250" s="91"/>
      <c r="AI250" s="91"/>
      <c r="AJ250" s="91"/>
      <c r="AK250" s="91"/>
      <c r="AL250" s="91"/>
      <c r="AM250" s="91"/>
      <c r="AN250" s="91"/>
      <c r="AO250" s="91"/>
      <c r="AP250" s="91"/>
      <c r="AQ250" s="91"/>
      <c r="AR250" s="91"/>
      <c r="AS250" s="91"/>
      <c r="AT250" s="91"/>
      <c r="AU250" s="91"/>
      <c r="AV250" s="91"/>
      <c r="AW250" s="91"/>
      <c r="AX250" s="91"/>
      <c r="AY250" s="91"/>
      <c r="AZ250" s="91"/>
      <c r="BA250" s="91"/>
      <c r="BB250" s="91"/>
      <c r="BC250" s="91"/>
      <c r="BD250" s="91"/>
      <c r="BE250" s="91"/>
      <c r="BF250" s="91"/>
      <c r="BG250" s="91"/>
      <c r="BH250" s="91"/>
      <c r="BI250" s="91"/>
      <c r="BJ250" s="91"/>
      <c r="BK250" s="91"/>
      <c r="BL250" s="91"/>
      <c r="BM250" s="91"/>
      <c r="BN250" s="91"/>
      <c r="BO250" s="91"/>
      <c r="BP250" s="91"/>
      <c r="BQ250" s="91"/>
      <c r="BR250" s="91"/>
      <c r="BS250" s="91"/>
      <c r="BT250" s="91"/>
      <c r="BU250" s="91"/>
      <c r="BV250" s="91"/>
      <c r="BW250" s="91"/>
      <c r="BX250" s="91"/>
      <c r="BY250" s="91"/>
      <c r="BZ250" s="91"/>
      <c r="CA250" s="91"/>
      <c r="CB250" s="91"/>
      <c r="CC250" s="91"/>
      <c r="CD250" s="91"/>
      <c r="CE250" s="91"/>
      <c r="CF250" s="91"/>
      <c r="CG250" s="91"/>
      <c r="CH250" s="91"/>
      <c r="CI250" s="91"/>
      <c r="CJ250" s="91"/>
      <c r="CK250" s="91"/>
      <c r="CL250" s="91"/>
      <c r="CM250" s="91"/>
      <c r="CN250" s="91"/>
      <c r="CO250" s="91"/>
      <c r="CP250" s="91"/>
      <c r="CQ250" s="91"/>
      <c r="CR250" s="91"/>
      <c r="CS250" s="91"/>
      <c r="CT250" s="91"/>
      <c r="CU250" s="91"/>
      <c r="CV250" s="91"/>
      <c r="CW250" s="91"/>
      <c r="CX250" s="91"/>
      <c r="CY250" s="91"/>
      <c r="CZ250" s="91"/>
      <c r="DA250" s="91"/>
      <c r="DB250" s="91"/>
      <c r="DC250" s="91"/>
      <c r="DD250" s="91"/>
      <c r="DE250" s="91"/>
      <c r="DF250" s="91"/>
      <c r="DG250" s="91"/>
      <c r="DH250" s="91"/>
      <c r="DI250" s="91"/>
      <c r="DJ250" s="91"/>
      <c r="DK250" s="91"/>
      <c r="DL250" s="91"/>
      <c r="DM250" s="91"/>
      <c r="DN250" s="91"/>
    </row>
    <row r="251" spans="1:118" s="33" customFormat="1" ht="47.25" outlineLevel="1" x14ac:dyDescent="0.25">
      <c r="A251" s="90">
        <v>3</v>
      </c>
      <c r="B251" s="252" t="s">
        <v>458</v>
      </c>
      <c r="C251" s="93">
        <f t="shared" si="120"/>
        <v>230.4</v>
      </c>
      <c r="D251" s="193">
        <f>D252+D253</f>
        <v>230.4</v>
      </c>
      <c r="E251" s="193">
        <f>E252+E253</f>
        <v>0</v>
      </c>
      <c r="F251" s="193">
        <f>F252+F253</f>
        <v>0</v>
      </c>
      <c r="G251" s="193">
        <f>G252+G253</f>
        <v>0</v>
      </c>
      <c r="H251" s="193">
        <f t="shared" si="121"/>
        <v>230</v>
      </c>
      <c r="I251" s="193">
        <f>I252+I253</f>
        <v>230</v>
      </c>
      <c r="J251" s="193">
        <f>J252+J253</f>
        <v>0</v>
      </c>
      <c r="K251" s="193">
        <f>K252+K253</f>
        <v>0</v>
      </c>
      <c r="L251" s="193">
        <f>L252+L253</f>
        <v>0</v>
      </c>
      <c r="M251" s="93">
        <f t="shared" si="111"/>
        <v>99.8</v>
      </c>
      <c r="N251" s="93">
        <f t="shared" si="122"/>
        <v>0.4</v>
      </c>
      <c r="O251" s="246">
        <f t="shared" si="109"/>
        <v>99.8</v>
      </c>
      <c r="P251" s="246">
        <f t="shared" si="110"/>
        <v>0.4</v>
      </c>
      <c r="Q251" s="246" t="str">
        <f t="shared" si="119"/>
        <v>-</v>
      </c>
      <c r="R251" s="246">
        <f t="shared" si="117"/>
        <v>0</v>
      </c>
      <c r="S251" s="246" t="str">
        <f t="shared" si="124"/>
        <v>-</v>
      </c>
      <c r="T251" s="93">
        <f t="shared" si="123"/>
        <v>0</v>
      </c>
      <c r="U251" s="99"/>
      <c r="V251" s="76"/>
      <c r="W251" s="113"/>
      <c r="X251" s="91"/>
      <c r="Y251" s="92"/>
      <c r="Z251" s="92"/>
      <c r="AA251" s="91"/>
      <c r="AB251" s="115"/>
      <c r="AC251" s="91"/>
      <c r="AD251" s="91"/>
      <c r="AE251" s="91"/>
      <c r="AF251" s="91"/>
      <c r="AG251" s="91"/>
      <c r="AH251" s="91"/>
      <c r="AI251" s="91"/>
      <c r="AJ251" s="91"/>
      <c r="AK251" s="91"/>
      <c r="AL251" s="91"/>
      <c r="AM251" s="91"/>
      <c r="AN251" s="91"/>
      <c r="AO251" s="91"/>
      <c r="AP251" s="91"/>
      <c r="AQ251" s="91"/>
      <c r="AR251" s="91"/>
      <c r="AS251" s="91"/>
      <c r="AT251" s="91"/>
      <c r="AU251" s="91"/>
      <c r="AV251" s="91"/>
      <c r="AW251" s="91"/>
      <c r="AX251" s="91"/>
      <c r="AY251" s="91"/>
      <c r="AZ251" s="91"/>
      <c r="BA251" s="91"/>
      <c r="BB251" s="91"/>
      <c r="BC251" s="91"/>
      <c r="BD251" s="91"/>
      <c r="BE251" s="91"/>
      <c r="BF251" s="91"/>
      <c r="BG251" s="91"/>
      <c r="BH251" s="91"/>
      <c r="BI251" s="91"/>
      <c r="BJ251" s="91"/>
      <c r="BK251" s="91"/>
      <c r="BL251" s="91"/>
      <c r="BM251" s="91"/>
      <c r="BN251" s="91"/>
      <c r="BO251" s="91"/>
      <c r="BP251" s="91"/>
      <c r="BQ251" s="91"/>
      <c r="BR251" s="91"/>
      <c r="BS251" s="91"/>
      <c r="BT251" s="91"/>
      <c r="BU251" s="91"/>
      <c r="BV251" s="91"/>
      <c r="BW251" s="91"/>
      <c r="BX251" s="91"/>
      <c r="BY251" s="91"/>
      <c r="BZ251" s="91"/>
      <c r="CA251" s="91"/>
      <c r="CB251" s="91"/>
      <c r="CC251" s="91"/>
      <c r="CD251" s="91"/>
      <c r="CE251" s="91"/>
      <c r="CF251" s="91"/>
      <c r="CG251" s="91"/>
      <c r="CH251" s="91"/>
      <c r="CI251" s="91"/>
      <c r="CJ251" s="91"/>
      <c r="CK251" s="91"/>
      <c r="CL251" s="91"/>
      <c r="CM251" s="91"/>
      <c r="CN251" s="91"/>
      <c r="CO251" s="91"/>
      <c r="CP251" s="91"/>
      <c r="CQ251" s="91"/>
      <c r="CR251" s="91"/>
      <c r="CS251" s="91"/>
      <c r="CT251" s="91"/>
      <c r="CU251" s="91"/>
      <c r="CV251" s="91"/>
      <c r="CW251" s="91"/>
      <c r="CX251" s="91"/>
      <c r="CY251" s="91"/>
      <c r="CZ251" s="91"/>
      <c r="DA251" s="91"/>
      <c r="DB251" s="91"/>
      <c r="DC251" s="91"/>
      <c r="DD251" s="91"/>
      <c r="DE251" s="91"/>
      <c r="DF251" s="91"/>
      <c r="DG251" s="91"/>
      <c r="DH251" s="91"/>
      <c r="DI251" s="91"/>
      <c r="DJ251" s="91"/>
      <c r="DK251" s="91"/>
      <c r="DL251" s="91"/>
      <c r="DM251" s="91"/>
      <c r="DN251" s="91"/>
    </row>
    <row r="252" spans="1:118" s="33" customFormat="1" ht="92.25" customHeight="1" outlineLevel="2" x14ac:dyDescent="0.25">
      <c r="A252" s="196" t="s">
        <v>110</v>
      </c>
      <c r="B252" s="251" t="s">
        <v>203</v>
      </c>
      <c r="C252" s="93">
        <f t="shared" si="120"/>
        <v>0</v>
      </c>
      <c r="D252" s="253">
        <v>0</v>
      </c>
      <c r="E252" s="193">
        <v>0</v>
      </c>
      <c r="F252" s="193">
        <v>0</v>
      </c>
      <c r="G252" s="193">
        <v>0</v>
      </c>
      <c r="H252" s="193">
        <f t="shared" si="121"/>
        <v>0</v>
      </c>
      <c r="I252" s="193">
        <v>0</v>
      </c>
      <c r="J252" s="193">
        <v>0</v>
      </c>
      <c r="K252" s="193">
        <v>0</v>
      </c>
      <c r="L252" s="193">
        <v>0</v>
      </c>
      <c r="M252" s="93" t="str">
        <f t="shared" si="111"/>
        <v>-</v>
      </c>
      <c r="N252" s="93">
        <f t="shared" si="122"/>
        <v>0</v>
      </c>
      <c r="O252" s="246" t="str">
        <f t="shared" si="109"/>
        <v>-</v>
      </c>
      <c r="P252" s="246">
        <f t="shared" si="110"/>
        <v>0</v>
      </c>
      <c r="Q252" s="246" t="str">
        <f t="shared" si="119"/>
        <v>-</v>
      </c>
      <c r="R252" s="246">
        <f t="shared" si="117"/>
        <v>0</v>
      </c>
      <c r="S252" s="246" t="str">
        <f t="shared" si="124"/>
        <v>-</v>
      </c>
      <c r="T252" s="93">
        <f t="shared" si="123"/>
        <v>0</v>
      </c>
      <c r="U252" s="99"/>
      <c r="V252" s="76"/>
      <c r="W252" s="113"/>
      <c r="X252" s="91"/>
      <c r="Y252" s="92"/>
      <c r="Z252" s="92"/>
      <c r="AA252" s="91"/>
      <c r="AB252" s="115"/>
      <c r="AC252" s="91"/>
      <c r="AD252" s="91"/>
      <c r="AE252" s="91"/>
      <c r="AF252" s="91"/>
      <c r="AG252" s="91"/>
      <c r="AH252" s="91"/>
      <c r="AI252" s="91"/>
      <c r="AJ252" s="91"/>
      <c r="AK252" s="91"/>
      <c r="AL252" s="91"/>
      <c r="AM252" s="91"/>
      <c r="AN252" s="91"/>
      <c r="AO252" s="91"/>
      <c r="AP252" s="91"/>
      <c r="AQ252" s="91"/>
      <c r="AR252" s="91"/>
      <c r="AS252" s="91"/>
      <c r="AT252" s="91"/>
      <c r="AU252" s="91"/>
      <c r="AV252" s="91"/>
      <c r="AW252" s="91"/>
      <c r="AX252" s="91"/>
      <c r="AY252" s="91"/>
      <c r="AZ252" s="91"/>
      <c r="BA252" s="91"/>
      <c r="BB252" s="91"/>
      <c r="BC252" s="91"/>
      <c r="BD252" s="91"/>
      <c r="BE252" s="91"/>
      <c r="BF252" s="91"/>
      <c r="BG252" s="91"/>
      <c r="BH252" s="91"/>
      <c r="BI252" s="91"/>
      <c r="BJ252" s="91"/>
      <c r="BK252" s="91"/>
      <c r="BL252" s="91"/>
      <c r="BM252" s="91"/>
      <c r="BN252" s="91"/>
      <c r="BO252" s="91"/>
      <c r="BP252" s="91"/>
      <c r="BQ252" s="91"/>
      <c r="BR252" s="91"/>
      <c r="BS252" s="91"/>
      <c r="BT252" s="91"/>
      <c r="BU252" s="91"/>
      <c r="BV252" s="91"/>
      <c r="BW252" s="91"/>
      <c r="BX252" s="91"/>
      <c r="BY252" s="91"/>
      <c r="BZ252" s="91"/>
      <c r="CA252" s="91"/>
      <c r="CB252" s="91"/>
      <c r="CC252" s="91"/>
      <c r="CD252" s="91"/>
      <c r="CE252" s="91"/>
      <c r="CF252" s="91"/>
      <c r="CG252" s="91"/>
      <c r="CH252" s="91"/>
      <c r="CI252" s="91"/>
      <c r="CJ252" s="91"/>
      <c r="CK252" s="91"/>
      <c r="CL252" s="91"/>
      <c r="CM252" s="91"/>
      <c r="CN252" s="91"/>
      <c r="CO252" s="91"/>
      <c r="CP252" s="91"/>
      <c r="CQ252" s="91"/>
      <c r="CR252" s="91"/>
      <c r="CS252" s="91"/>
      <c r="CT252" s="91"/>
      <c r="CU252" s="91"/>
      <c r="CV252" s="91"/>
      <c r="CW252" s="91"/>
      <c r="CX252" s="91"/>
      <c r="CY252" s="91"/>
      <c r="CZ252" s="91"/>
      <c r="DA252" s="91"/>
      <c r="DB252" s="91"/>
      <c r="DC252" s="91"/>
      <c r="DD252" s="91"/>
      <c r="DE252" s="91"/>
      <c r="DF252" s="91"/>
      <c r="DG252" s="91"/>
      <c r="DH252" s="91"/>
      <c r="DI252" s="91"/>
      <c r="DJ252" s="91"/>
      <c r="DK252" s="91"/>
      <c r="DL252" s="91"/>
      <c r="DM252" s="91"/>
      <c r="DN252" s="91"/>
    </row>
    <row r="253" spans="1:118" s="33" customFormat="1" ht="31.5" outlineLevel="2" x14ac:dyDescent="0.25">
      <c r="A253" s="90" t="s">
        <v>111</v>
      </c>
      <c r="B253" s="195" t="s">
        <v>204</v>
      </c>
      <c r="C253" s="93">
        <f t="shared" si="120"/>
        <v>230.4</v>
      </c>
      <c r="D253" s="193">
        <v>230.4</v>
      </c>
      <c r="E253" s="193">
        <v>0</v>
      </c>
      <c r="F253" s="193">
        <v>0</v>
      </c>
      <c r="G253" s="193">
        <v>0</v>
      </c>
      <c r="H253" s="193">
        <f t="shared" si="121"/>
        <v>230</v>
      </c>
      <c r="I253" s="193">
        <v>230</v>
      </c>
      <c r="J253" s="193">
        <v>0</v>
      </c>
      <c r="K253" s="193">
        <v>0</v>
      </c>
      <c r="L253" s="193">
        <v>0</v>
      </c>
      <c r="M253" s="93">
        <f t="shared" si="111"/>
        <v>99.8</v>
      </c>
      <c r="N253" s="93">
        <f t="shared" si="122"/>
        <v>0.4</v>
      </c>
      <c r="O253" s="246">
        <f t="shared" si="109"/>
        <v>99.8</v>
      </c>
      <c r="P253" s="246">
        <f t="shared" si="110"/>
        <v>0.4</v>
      </c>
      <c r="Q253" s="246" t="str">
        <f t="shared" si="119"/>
        <v>-</v>
      </c>
      <c r="R253" s="246">
        <f t="shared" si="117"/>
        <v>0</v>
      </c>
      <c r="S253" s="246" t="str">
        <f t="shared" si="124"/>
        <v>-</v>
      </c>
      <c r="T253" s="93">
        <f t="shared" si="123"/>
        <v>0</v>
      </c>
      <c r="U253" s="99"/>
      <c r="V253" s="76"/>
      <c r="W253" s="113"/>
      <c r="X253" s="91"/>
      <c r="Y253" s="92"/>
      <c r="Z253" s="92"/>
      <c r="AA253" s="91"/>
      <c r="AB253" s="115"/>
      <c r="AC253" s="91"/>
      <c r="AD253" s="91"/>
      <c r="AE253" s="91"/>
      <c r="AF253" s="91"/>
      <c r="AG253" s="91"/>
      <c r="AH253" s="91"/>
      <c r="AI253" s="91"/>
      <c r="AJ253" s="91"/>
      <c r="AK253" s="91"/>
      <c r="AL253" s="91"/>
      <c r="AM253" s="91"/>
      <c r="AN253" s="91"/>
      <c r="AO253" s="91"/>
      <c r="AP253" s="91"/>
      <c r="AQ253" s="91"/>
      <c r="AR253" s="91"/>
      <c r="AS253" s="91"/>
      <c r="AT253" s="91"/>
      <c r="AU253" s="91"/>
      <c r="AV253" s="91"/>
      <c r="AW253" s="91"/>
      <c r="AX253" s="91"/>
      <c r="AY253" s="91"/>
      <c r="AZ253" s="91"/>
      <c r="BA253" s="91"/>
      <c r="BB253" s="91"/>
      <c r="BC253" s="91"/>
      <c r="BD253" s="91"/>
      <c r="BE253" s="91"/>
      <c r="BF253" s="91"/>
      <c r="BG253" s="91"/>
      <c r="BH253" s="91"/>
      <c r="BI253" s="91"/>
      <c r="BJ253" s="91"/>
      <c r="BK253" s="91"/>
      <c r="BL253" s="91"/>
      <c r="BM253" s="91"/>
      <c r="BN253" s="91"/>
      <c r="BO253" s="91"/>
      <c r="BP253" s="91"/>
      <c r="BQ253" s="91"/>
      <c r="BR253" s="91"/>
      <c r="BS253" s="91"/>
      <c r="BT253" s="91"/>
      <c r="BU253" s="91"/>
      <c r="BV253" s="91"/>
      <c r="BW253" s="91"/>
      <c r="BX253" s="91"/>
      <c r="BY253" s="91"/>
      <c r="BZ253" s="91"/>
      <c r="CA253" s="91"/>
      <c r="CB253" s="91"/>
      <c r="CC253" s="91"/>
      <c r="CD253" s="91"/>
      <c r="CE253" s="91"/>
      <c r="CF253" s="91"/>
      <c r="CG253" s="91"/>
      <c r="CH253" s="91"/>
      <c r="CI253" s="91"/>
      <c r="CJ253" s="91"/>
      <c r="CK253" s="91"/>
      <c r="CL253" s="91"/>
      <c r="CM253" s="91"/>
      <c r="CN253" s="91"/>
      <c r="CO253" s="91"/>
      <c r="CP253" s="91"/>
      <c r="CQ253" s="91"/>
      <c r="CR253" s="91"/>
      <c r="CS253" s="91"/>
      <c r="CT253" s="91"/>
      <c r="CU253" s="91"/>
      <c r="CV253" s="91"/>
      <c r="CW253" s="91"/>
      <c r="CX253" s="91"/>
      <c r="CY253" s="91"/>
      <c r="CZ253" s="91"/>
      <c r="DA253" s="91"/>
      <c r="DB253" s="91"/>
      <c r="DC253" s="91"/>
      <c r="DD253" s="91"/>
      <c r="DE253" s="91"/>
      <c r="DF253" s="91"/>
      <c r="DG253" s="91"/>
      <c r="DH253" s="91"/>
      <c r="DI253" s="91"/>
      <c r="DJ253" s="91"/>
      <c r="DK253" s="91"/>
      <c r="DL253" s="91"/>
      <c r="DM253" s="91"/>
      <c r="DN253" s="91"/>
    </row>
    <row r="254" spans="1:118" s="91" customFormat="1" ht="51" customHeight="1" outlineLevel="1" x14ac:dyDescent="0.25">
      <c r="A254" s="102">
        <v>4</v>
      </c>
      <c r="B254" s="240" t="s">
        <v>459</v>
      </c>
      <c r="C254" s="104">
        <f>SUM(D254:F254)</f>
        <v>491.5</v>
      </c>
      <c r="D254" s="204">
        <f>D255</f>
        <v>491.5</v>
      </c>
      <c r="E254" s="204">
        <f t="shared" ref="E254:L254" si="125">E255</f>
        <v>0</v>
      </c>
      <c r="F254" s="204">
        <f t="shared" si="125"/>
        <v>0</v>
      </c>
      <c r="G254" s="204">
        <f t="shared" si="125"/>
        <v>0</v>
      </c>
      <c r="H254" s="204">
        <f>SUM(I254:K254)</f>
        <v>491.5</v>
      </c>
      <c r="I254" s="204">
        <f t="shared" si="125"/>
        <v>491.5</v>
      </c>
      <c r="J254" s="204">
        <f t="shared" si="125"/>
        <v>0</v>
      </c>
      <c r="K254" s="204">
        <f t="shared" si="125"/>
        <v>0</v>
      </c>
      <c r="L254" s="204">
        <f t="shared" si="125"/>
        <v>0</v>
      </c>
      <c r="M254" s="104">
        <f t="shared" si="111"/>
        <v>100</v>
      </c>
      <c r="N254" s="104">
        <f t="shared" si="122"/>
        <v>0</v>
      </c>
      <c r="O254" s="235">
        <f t="shared" si="109"/>
        <v>100</v>
      </c>
      <c r="P254" s="235">
        <f t="shared" si="110"/>
        <v>0</v>
      </c>
      <c r="Q254" s="235" t="str">
        <f t="shared" si="119"/>
        <v>-</v>
      </c>
      <c r="R254" s="235">
        <f t="shared" si="117"/>
        <v>0</v>
      </c>
      <c r="S254" s="235" t="str">
        <f t="shared" si="124"/>
        <v>-</v>
      </c>
      <c r="T254" s="104">
        <f t="shared" si="123"/>
        <v>0</v>
      </c>
      <c r="U254" s="99"/>
      <c r="V254" s="76"/>
      <c r="W254" s="113"/>
      <c r="Y254" s="92"/>
      <c r="Z254" s="92"/>
      <c r="AB254" s="115"/>
    </row>
    <row r="255" spans="1:118" s="91" customFormat="1" ht="109.5" customHeight="1" outlineLevel="2" x14ac:dyDescent="0.25">
      <c r="A255" s="102" t="s">
        <v>119</v>
      </c>
      <c r="B255" s="244" t="s">
        <v>302</v>
      </c>
      <c r="C255" s="104">
        <f t="shared" si="120"/>
        <v>491.5</v>
      </c>
      <c r="D255" s="204">
        <v>491.5</v>
      </c>
      <c r="E255" s="204">
        <v>0</v>
      </c>
      <c r="F255" s="204">
        <v>0</v>
      </c>
      <c r="G255" s="204">
        <v>0</v>
      </c>
      <c r="H255" s="204">
        <f t="shared" si="121"/>
        <v>491.5</v>
      </c>
      <c r="I255" s="204">
        <v>491.5</v>
      </c>
      <c r="J255" s="204">
        <v>0</v>
      </c>
      <c r="K255" s="204">
        <v>0</v>
      </c>
      <c r="L255" s="204">
        <v>0</v>
      </c>
      <c r="M255" s="104">
        <f t="shared" si="111"/>
        <v>100</v>
      </c>
      <c r="N255" s="104">
        <f t="shared" si="122"/>
        <v>0</v>
      </c>
      <c r="O255" s="235">
        <f t="shared" si="109"/>
        <v>100</v>
      </c>
      <c r="P255" s="235">
        <f t="shared" si="110"/>
        <v>0</v>
      </c>
      <c r="Q255" s="235" t="str">
        <f t="shared" si="119"/>
        <v>-</v>
      </c>
      <c r="R255" s="235">
        <f t="shared" si="117"/>
        <v>0</v>
      </c>
      <c r="S255" s="235" t="str">
        <f t="shared" si="124"/>
        <v>-</v>
      </c>
      <c r="T255" s="104">
        <f t="shared" si="123"/>
        <v>0</v>
      </c>
      <c r="U255" s="99"/>
      <c r="V255" s="76"/>
      <c r="W255" s="113"/>
      <c r="Y255" s="92"/>
      <c r="Z255" s="92"/>
      <c r="AB255" s="115"/>
    </row>
    <row r="256" spans="1:118" s="188" customFormat="1" ht="60.75" x14ac:dyDescent="0.25">
      <c r="A256" s="185">
        <v>14</v>
      </c>
      <c r="B256" s="186" t="s">
        <v>545</v>
      </c>
      <c r="C256" s="87">
        <f t="shared" ref="C256:C262" si="126">SUM(D256:F256)</f>
        <v>55114.9</v>
      </c>
      <c r="D256" s="87">
        <f>D257+D260+D261</f>
        <v>55114.9</v>
      </c>
      <c r="E256" s="87">
        <f>E257+E260+E261</f>
        <v>0</v>
      </c>
      <c r="F256" s="87">
        <f>F257+F260+F261</f>
        <v>0</v>
      </c>
      <c r="G256" s="87">
        <f>SUM(G257:G261)</f>
        <v>0</v>
      </c>
      <c r="H256" s="87">
        <f t="shared" ref="H256:H262" si="127">SUM(I256:K256)</f>
        <v>51771.3</v>
      </c>
      <c r="I256" s="87">
        <f>I257+I260+I261</f>
        <v>51771.3</v>
      </c>
      <c r="J256" s="87">
        <f>J257+J260+J261</f>
        <v>0</v>
      </c>
      <c r="K256" s="87">
        <f>K257+K260+K261</f>
        <v>0</v>
      </c>
      <c r="L256" s="87">
        <f>SUM(L257:L261)</f>
        <v>0</v>
      </c>
      <c r="M256" s="87">
        <f t="shared" ref="M256:M287" si="128">IFERROR(H256/C256*100,"-")</f>
        <v>93.9</v>
      </c>
      <c r="N256" s="87">
        <f t="shared" si="122"/>
        <v>3343.6</v>
      </c>
      <c r="O256" s="87">
        <f t="shared" si="109"/>
        <v>93.9</v>
      </c>
      <c r="P256" s="87">
        <f t="shared" si="110"/>
        <v>3343.6</v>
      </c>
      <c r="Q256" s="87" t="str">
        <f t="shared" si="119"/>
        <v>-</v>
      </c>
      <c r="R256" s="87">
        <f t="shared" si="117"/>
        <v>0</v>
      </c>
      <c r="S256" s="87" t="str">
        <f t="shared" si="124"/>
        <v>-</v>
      </c>
      <c r="T256" s="87">
        <f t="shared" si="123"/>
        <v>0</v>
      </c>
      <c r="U256" s="148"/>
      <c r="V256" s="76"/>
      <c r="W256" s="113"/>
      <c r="X256" s="187"/>
      <c r="Y256" s="95"/>
      <c r="Z256" s="95"/>
      <c r="AA256" s="187"/>
      <c r="AB256" s="115"/>
      <c r="AC256" s="187"/>
      <c r="AD256" s="187"/>
      <c r="AE256" s="187"/>
      <c r="AF256" s="187"/>
      <c r="AG256" s="187"/>
      <c r="AH256" s="187"/>
      <c r="AI256" s="187"/>
      <c r="AJ256" s="187"/>
      <c r="AK256" s="187"/>
      <c r="AL256" s="187"/>
      <c r="AM256" s="187"/>
      <c r="AN256" s="187"/>
      <c r="AO256" s="187"/>
      <c r="AP256" s="187"/>
      <c r="AQ256" s="187"/>
      <c r="AR256" s="187"/>
      <c r="AS256" s="187"/>
      <c r="AT256" s="187"/>
      <c r="AU256" s="187"/>
      <c r="AV256" s="187"/>
      <c r="AW256" s="187"/>
      <c r="AX256" s="187"/>
      <c r="AY256" s="187"/>
      <c r="AZ256" s="187"/>
      <c r="BA256" s="187"/>
      <c r="BB256" s="187"/>
      <c r="BC256" s="187"/>
      <c r="BD256" s="187"/>
      <c r="BE256" s="187"/>
      <c r="BF256" s="187"/>
      <c r="BG256" s="187"/>
      <c r="BH256" s="187"/>
      <c r="BI256" s="187"/>
      <c r="BJ256" s="187"/>
      <c r="BK256" s="187"/>
      <c r="BL256" s="187"/>
      <c r="BM256" s="187"/>
      <c r="BN256" s="187"/>
      <c r="BO256" s="187"/>
      <c r="BP256" s="187"/>
      <c r="BQ256" s="187"/>
      <c r="BR256" s="187"/>
      <c r="BS256" s="187"/>
      <c r="BT256" s="187"/>
      <c r="BU256" s="187"/>
      <c r="BV256" s="187"/>
      <c r="BW256" s="187"/>
      <c r="BX256" s="187"/>
      <c r="BY256" s="187"/>
      <c r="BZ256" s="187"/>
      <c r="CA256" s="187"/>
      <c r="CB256" s="187"/>
      <c r="CC256" s="187"/>
      <c r="CD256" s="187"/>
      <c r="CE256" s="187"/>
      <c r="CF256" s="187"/>
      <c r="CG256" s="187"/>
      <c r="CH256" s="187"/>
      <c r="CI256" s="187"/>
      <c r="CJ256" s="187"/>
      <c r="CK256" s="187"/>
      <c r="CL256" s="187"/>
      <c r="CM256" s="187"/>
      <c r="CN256" s="187"/>
      <c r="CO256" s="187"/>
      <c r="CP256" s="187"/>
      <c r="CQ256" s="187"/>
      <c r="CR256" s="187"/>
      <c r="CS256" s="187"/>
      <c r="CT256" s="187"/>
      <c r="CU256" s="187"/>
      <c r="CV256" s="187"/>
      <c r="CW256" s="187"/>
      <c r="CX256" s="187"/>
      <c r="CY256" s="187"/>
      <c r="CZ256" s="187"/>
      <c r="DA256" s="187"/>
      <c r="DB256" s="187"/>
      <c r="DC256" s="187"/>
      <c r="DD256" s="187"/>
      <c r="DE256" s="187"/>
      <c r="DF256" s="187"/>
      <c r="DG256" s="187"/>
      <c r="DH256" s="187"/>
      <c r="DI256" s="187"/>
      <c r="DJ256" s="187"/>
      <c r="DK256" s="187"/>
      <c r="DL256" s="187"/>
      <c r="DM256" s="187"/>
      <c r="DN256" s="187"/>
    </row>
    <row r="257" spans="1:118" s="33" customFormat="1" ht="47.25" outlineLevel="1" x14ac:dyDescent="0.25">
      <c r="A257" s="306" t="s">
        <v>33</v>
      </c>
      <c r="B257" s="307" t="s">
        <v>546</v>
      </c>
      <c r="C257" s="93">
        <f t="shared" si="126"/>
        <v>28952.1</v>
      </c>
      <c r="D257" s="93">
        <f>D258+D259</f>
        <v>28952.1</v>
      </c>
      <c r="E257" s="93">
        <f>E258+E259</f>
        <v>0</v>
      </c>
      <c r="F257" s="93">
        <f>F258+F259</f>
        <v>0</v>
      </c>
      <c r="G257" s="93">
        <v>0</v>
      </c>
      <c r="H257" s="93">
        <f t="shared" si="127"/>
        <v>26346.1</v>
      </c>
      <c r="I257" s="93">
        <f>I258+I259</f>
        <v>26346.1</v>
      </c>
      <c r="J257" s="93">
        <f>J258+J259</f>
        <v>0</v>
      </c>
      <c r="K257" s="93">
        <f>K258+K259</f>
        <v>0</v>
      </c>
      <c r="L257" s="93">
        <v>0</v>
      </c>
      <c r="M257" s="93">
        <f t="shared" si="128"/>
        <v>91</v>
      </c>
      <c r="N257" s="93">
        <f t="shared" si="122"/>
        <v>2606</v>
      </c>
      <c r="O257" s="93">
        <f t="shared" si="109"/>
        <v>91</v>
      </c>
      <c r="P257" s="93">
        <f t="shared" si="110"/>
        <v>2606</v>
      </c>
      <c r="Q257" s="93" t="str">
        <f t="shared" si="119"/>
        <v>-</v>
      </c>
      <c r="R257" s="93">
        <f t="shared" si="117"/>
        <v>0</v>
      </c>
      <c r="S257" s="93" t="str">
        <f t="shared" si="124"/>
        <v>-</v>
      </c>
      <c r="T257" s="93">
        <f t="shared" si="123"/>
        <v>0</v>
      </c>
      <c r="U257" s="99"/>
      <c r="V257" s="76"/>
      <c r="W257" s="113"/>
      <c r="X257" s="91"/>
      <c r="Y257" s="92"/>
      <c r="Z257" s="92"/>
      <c r="AA257" s="91"/>
      <c r="AB257" s="115"/>
      <c r="AC257" s="91"/>
      <c r="AD257" s="91"/>
      <c r="AE257" s="91"/>
      <c r="AF257" s="91"/>
      <c r="AG257" s="91"/>
      <c r="AH257" s="91"/>
      <c r="AI257" s="91"/>
      <c r="AJ257" s="91"/>
      <c r="AK257" s="91"/>
      <c r="AL257" s="91"/>
      <c r="AM257" s="91"/>
      <c r="AN257" s="91"/>
      <c r="AO257" s="91"/>
      <c r="AP257" s="91"/>
      <c r="AQ257" s="91"/>
      <c r="AR257" s="91"/>
      <c r="AS257" s="91"/>
      <c r="AT257" s="91"/>
      <c r="AU257" s="91"/>
      <c r="AV257" s="91"/>
      <c r="AW257" s="91"/>
      <c r="AX257" s="91"/>
      <c r="AY257" s="91"/>
      <c r="AZ257" s="91"/>
      <c r="BA257" s="91"/>
      <c r="BB257" s="91"/>
      <c r="BC257" s="91"/>
      <c r="BD257" s="91"/>
      <c r="BE257" s="91"/>
      <c r="BF257" s="91"/>
      <c r="BG257" s="91"/>
      <c r="BH257" s="91"/>
      <c r="BI257" s="91"/>
      <c r="BJ257" s="91"/>
      <c r="BK257" s="91"/>
      <c r="BL257" s="91"/>
      <c r="BM257" s="91"/>
      <c r="BN257" s="91"/>
      <c r="BO257" s="91"/>
      <c r="BP257" s="91"/>
      <c r="BQ257" s="91"/>
      <c r="BR257" s="91"/>
      <c r="BS257" s="91"/>
      <c r="BT257" s="91"/>
      <c r="BU257" s="91"/>
      <c r="BV257" s="91"/>
      <c r="BW257" s="91"/>
      <c r="BX257" s="91"/>
      <c r="BY257" s="91"/>
      <c r="BZ257" s="91"/>
      <c r="CA257" s="91"/>
      <c r="CB257" s="91"/>
      <c r="CC257" s="91"/>
      <c r="CD257" s="91"/>
      <c r="CE257" s="91"/>
      <c r="CF257" s="91"/>
      <c r="CG257" s="91"/>
      <c r="CH257" s="91"/>
      <c r="CI257" s="91"/>
      <c r="CJ257" s="91"/>
      <c r="CK257" s="91"/>
      <c r="CL257" s="91"/>
      <c r="CM257" s="91"/>
      <c r="CN257" s="91"/>
      <c r="CO257" s="91"/>
      <c r="CP257" s="91"/>
      <c r="CQ257" s="91"/>
      <c r="CR257" s="91"/>
      <c r="CS257" s="91"/>
      <c r="CT257" s="91"/>
      <c r="CU257" s="91"/>
      <c r="CV257" s="91"/>
      <c r="CW257" s="91"/>
      <c r="CX257" s="91"/>
      <c r="CY257" s="91"/>
      <c r="CZ257" s="91"/>
      <c r="DA257" s="91"/>
      <c r="DB257" s="91"/>
      <c r="DC257" s="91"/>
      <c r="DD257" s="91"/>
      <c r="DE257" s="91"/>
      <c r="DF257" s="91"/>
      <c r="DG257" s="91"/>
      <c r="DH257" s="91"/>
      <c r="DI257" s="91"/>
      <c r="DJ257" s="91"/>
      <c r="DK257" s="91"/>
      <c r="DL257" s="91"/>
      <c r="DM257" s="91"/>
      <c r="DN257" s="91"/>
    </row>
    <row r="258" spans="1:118" s="33" customFormat="1" ht="31.5" outlineLevel="2" x14ac:dyDescent="0.25">
      <c r="A258" s="306" t="s">
        <v>100</v>
      </c>
      <c r="B258" s="308" t="s">
        <v>87</v>
      </c>
      <c r="C258" s="93">
        <f t="shared" si="126"/>
        <v>21512.5</v>
      </c>
      <c r="D258" s="93">
        <v>21512.5</v>
      </c>
      <c r="E258" s="93">
        <v>0</v>
      </c>
      <c r="F258" s="93">
        <v>0</v>
      </c>
      <c r="G258" s="93">
        <v>0</v>
      </c>
      <c r="H258" s="93">
        <f t="shared" si="127"/>
        <v>20945.099999999999</v>
      </c>
      <c r="I258" s="93">
        <v>20945.099999999999</v>
      </c>
      <c r="J258" s="93">
        <v>0</v>
      </c>
      <c r="K258" s="93">
        <v>0</v>
      </c>
      <c r="L258" s="93">
        <v>0</v>
      </c>
      <c r="M258" s="93">
        <f t="shared" si="128"/>
        <v>97.4</v>
      </c>
      <c r="N258" s="93">
        <f t="shared" si="122"/>
        <v>567.4</v>
      </c>
      <c r="O258" s="93">
        <f t="shared" si="109"/>
        <v>97.4</v>
      </c>
      <c r="P258" s="93">
        <f t="shared" si="110"/>
        <v>567.4</v>
      </c>
      <c r="Q258" s="93" t="str">
        <f t="shared" si="119"/>
        <v>-</v>
      </c>
      <c r="R258" s="93">
        <f t="shared" si="117"/>
        <v>0</v>
      </c>
      <c r="S258" s="93" t="str">
        <f t="shared" si="124"/>
        <v>-</v>
      </c>
      <c r="T258" s="93">
        <f t="shared" si="123"/>
        <v>0</v>
      </c>
      <c r="U258" s="99"/>
      <c r="V258" s="76"/>
      <c r="W258" s="113"/>
      <c r="X258" s="91"/>
      <c r="Y258" s="92"/>
      <c r="Z258" s="92"/>
      <c r="AA258" s="91"/>
      <c r="AB258" s="115"/>
      <c r="AC258" s="91"/>
      <c r="AD258" s="91"/>
      <c r="AE258" s="91"/>
      <c r="AF258" s="91"/>
      <c r="AG258" s="91"/>
      <c r="AH258" s="91"/>
      <c r="AI258" s="91"/>
      <c r="AJ258" s="91"/>
      <c r="AK258" s="91"/>
      <c r="AL258" s="91"/>
      <c r="AM258" s="91"/>
      <c r="AN258" s="91"/>
      <c r="AO258" s="91"/>
      <c r="AP258" s="91"/>
      <c r="AQ258" s="91"/>
      <c r="AR258" s="91"/>
      <c r="AS258" s="91"/>
      <c r="AT258" s="91"/>
      <c r="AU258" s="91"/>
      <c r="AV258" s="91"/>
      <c r="AW258" s="91"/>
      <c r="AX258" s="91"/>
      <c r="AY258" s="91"/>
      <c r="AZ258" s="91"/>
      <c r="BA258" s="91"/>
      <c r="BB258" s="91"/>
      <c r="BC258" s="91"/>
      <c r="BD258" s="91"/>
      <c r="BE258" s="91"/>
      <c r="BF258" s="91"/>
      <c r="BG258" s="91"/>
      <c r="BH258" s="91"/>
      <c r="BI258" s="91"/>
      <c r="BJ258" s="91"/>
      <c r="BK258" s="91"/>
      <c r="BL258" s="91"/>
      <c r="BM258" s="91"/>
      <c r="BN258" s="91"/>
      <c r="BO258" s="91"/>
      <c r="BP258" s="91"/>
      <c r="BQ258" s="91"/>
      <c r="BR258" s="91"/>
      <c r="BS258" s="91"/>
      <c r="BT258" s="91"/>
      <c r="BU258" s="91"/>
      <c r="BV258" s="91"/>
      <c r="BW258" s="91"/>
      <c r="BX258" s="91"/>
      <c r="BY258" s="91"/>
      <c r="BZ258" s="91"/>
      <c r="CA258" s="91"/>
      <c r="CB258" s="91"/>
      <c r="CC258" s="91"/>
      <c r="CD258" s="91"/>
      <c r="CE258" s="91"/>
      <c r="CF258" s="91"/>
      <c r="CG258" s="91"/>
      <c r="CH258" s="91"/>
      <c r="CI258" s="91"/>
      <c r="CJ258" s="91"/>
      <c r="CK258" s="91"/>
      <c r="CL258" s="91"/>
      <c r="CM258" s="91"/>
      <c r="CN258" s="91"/>
      <c r="CO258" s="91"/>
      <c r="CP258" s="91"/>
      <c r="CQ258" s="91"/>
      <c r="CR258" s="91"/>
      <c r="CS258" s="91"/>
      <c r="CT258" s="91"/>
      <c r="CU258" s="91"/>
      <c r="CV258" s="91"/>
      <c r="CW258" s="91"/>
      <c r="CX258" s="91"/>
      <c r="CY258" s="91"/>
      <c r="CZ258" s="91"/>
      <c r="DA258" s="91"/>
      <c r="DB258" s="91"/>
      <c r="DC258" s="91"/>
      <c r="DD258" s="91"/>
      <c r="DE258" s="91"/>
      <c r="DF258" s="91"/>
      <c r="DG258" s="91"/>
      <c r="DH258" s="91"/>
      <c r="DI258" s="91"/>
      <c r="DJ258" s="91"/>
      <c r="DK258" s="91"/>
      <c r="DL258" s="91"/>
      <c r="DM258" s="91"/>
      <c r="DN258" s="91"/>
    </row>
    <row r="259" spans="1:118" s="33" customFormat="1" ht="31.5" outlineLevel="2" x14ac:dyDescent="0.25">
      <c r="A259" s="306" t="s">
        <v>101</v>
      </c>
      <c r="B259" s="308" t="s">
        <v>17</v>
      </c>
      <c r="C259" s="93">
        <f t="shared" si="126"/>
        <v>7439.6</v>
      </c>
      <c r="D259" s="93">
        <v>7439.6</v>
      </c>
      <c r="E259" s="93">
        <v>0</v>
      </c>
      <c r="F259" s="93">
        <v>0</v>
      </c>
      <c r="G259" s="93">
        <v>0</v>
      </c>
      <c r="H259" s="93">
        <f t="shared" si="127"/>
        <v>5401</v>
      </c>
      <c r="I259" s="259">
        <v>5401</v>
      </c>
      <c r="J259" s="93">
        <v>0</v>
      </c>
      <c r="K259" s="93">
        <v>0</v>
      </c>
      <c r="L259" s="93">
        <v>0</v>
      </c>
      <c r="M259" s="93">
        <f t="shared" si="128"/>
        <v>72.599999999999994</v>
      </c>
      <c r="N259" s="93">
        <f t="shared" si="122"/>
        <v>2038.6</v>
      </c>
      <c r="O259" s="93">
        <f t="shared" si="109"/>
        <v>72.599999999999994</v>
      </c>
      <c r="P259" s="93">
        <f t="shared" si="110"/>
        <v>2038.6</v>
      </c>
      <c r="Q259" s="93" t="str">
        <f t="shared" si="119"/>
        <v>-</v>
      </c>
      <c r="R259" s="93">
        <f t="shared" si="117"/>
        <v>0</v>
      </c>
      <c r="S259" s="93" t="str">
        <f t="shared" si="124"/>
        <v>-</v>
      </c>
      <c r="T259" s="93">
        <f t="shared" si="123"/>
        <v>0</v>
      </c>
      <c r="U259" s="99"/>
      <c r="V259" s="76"/>
      <c r="W259" s="113"/>
      <c r="X259" s="91"/>
      <c r="Y259" s="92"/>
      <c r="Z259" s="92"/>
      <c r="AA259" s="91"/>
      <c r="AB259" s="115"/>
      <c r="AC259" s="91"/>
      <c r="AD259" s="91"/>
      <c r="AE259" s="91"/>
      <c r="AF259" s="91"/>
      <c r="AG259" s="91"/>
      <c r="AH259" s="91"/>
      <c r="AI259" s="91"/>
      <c r="AJ259" s="91"/>
      <c r="AK259" s="91"/>
      <c r="AL259" s="91"/>
      <c r="AM259" s="91"/>
      <c r="AN259" s="91"/>
      <c r="AO259" s="91"/>
      <c r="AP259" s="91"/>
      <c r="AQ259" s="91"/>
      <c r="AR259" s="91"/>
      <c r="AS259" s="91"/>
      <c r="AT259" s="91"/>
      <c r="AU259" s="91"/>
      <c r="AV259" s="91"/>
      <c r="AW259" s="91"/>
      <c r="AX259" s="91"/>
      <c r="AY259" s="91"/>
      <c r="AZ259" s="91"/>
      <c r="BA259" s="91"/>
      <c r="BB259" s="91"/>
      <c r="BC259" s="91"/>
      <c r="BD259" s="91"/>
      <c r="BE259" s="91"/>
      <c r="BF259" s="91"/>
      <c r="BG259" s="91"/>
      <c r="BH259" s="91"/>
      <c r="BI259" s="91"/>
      <c r="BJ259" s="91"/>
      <c r="BK259" s="91"/>
      <c r="BL259" s="91"/>
      <c r="BM259" s="91"/>
      <c r="BN259" s="91"/>
      <c r="BO259" s="91"/>
      <c r="BP259" s="91"/>
      <c r="BQ259" s="91"/>
      <c r="BR259" s="91"/>
      <c r="BS259" s="91"/>
      <c r="BT259" s="91"/>
      <c r="BU259" s="91"/>
      <c r="BV259" s="91"/>
      <c r="BW259" s="91"/>
      <c r="BX259" s="91"/>
      <c r="BY259" s="91"/>
      <c r="BZ259" s="91"/>
      <c r="CA259" s="91"/>
      <c r="CB259" s="91"/>
      <c r="CC259" s="91"/>
      <c r="CD259" s="91"/>
      <c r="CE259" s="91"/>
      <c r="CF259" s="91"/>
      <c r="CG259" s="91"/>
      <c r="CH259" s="91"/>
      <c r="CI259" s="91"/>
      <c r="CJ259" s="91"/>
      <c r="CK259" s="91"/>
      <c r="CL259" s="91"/>
      <c r="CM259" s="91"/>
      <c r="CN259" s="91"/>
      <c r="CO259" s="91"/>
      <c r="CP259" s="91"/>
      <c r="CQ259" s="91"/>
      <c r="CR259" s="91"/>
      <c r="CS259" s="91"/>
      <c r="CT259" s="91"/>
      <c r="CU259" s="91"/>
      <c r="CV259" s="91"/>
      <c r="CW259" s="91"/>
      <c r="CX259" s="91"/>
      <c r="CY259" s="91"/>
      <c r="CZ259" s="91"/>
      <c r="DA259" s="91"/>
      <c r="DB259" s="91"/>
      <c r="DC259" s="91"/>
      <c r="DD259" s="91"/>
      <c r="DE259" s="91"/>
      <c r="DF259" s="91"/>
      <c r="DG259" s="91"/>
      <c r="DH259" s="91"/>
      <c r="DI259" s="91"/>
      <c r="DJ259" s="91"/>
      <c r="DK259" s="91"/>
      <c r="DL259" s="91"/>
      <c r="DM259" s="91"/>
      <c r="DN259" s="91"/>
    </row>
    <row r="260" spans="1:118" s="33" customFormat="1" ht="47.25" outlineLevel="1" x14ac:dyDescent="0.25">
      <c r="A260" s="306" t="s">
        <v>34</v>
      </c>
      <c r="B260" s="307" t="s">
        <v>547</v>
      </c>
      <c r="C260" s="93">
        <f t="shared" si="126"/>
        <v>55</v>
      </c>
      <c r="D260" s="93">
        <v>55</v>
      </c>
      <c r="E260" s="93">
        <v>0</v>
      </c>
      <c r="F260" s="93">
        <v>0</v>
      </c>
      <c r="G260" s="93"/>
      <c r="H260" s="93">
        <f t="shared" si="127"/>
        <v>55</v>
      </c>
      <c r="I260" s="93">
        <v>55</v>
      </c>
      <c r="J260" s="93">
        <v>0</v>
      </c>
      <c r="K260" s="93">
        <v>0</v>
      </c>
      <c r="L260" s="93"/>
      <c r="M260" s="93">
        <f t="shared" si="128"/>
        <v>100</v>
      </c>
      <c r="N260" s="93">
        <f t="shared" si="122"/>
        <v>0</v>
      </c>
      <c r="O260" s="93">
        <f t="shared" si="109"/>
        <v>100</v>
      </c>
      <c r="P260" s="93">
        <f t="shared" si="110"/>
        <v>0</v>
      </c>
      <c r="Q260" s="93" t="str">
        <f t="shared" si="119"/>
        <v>-</v>
      </c>
      <c r="R260" s="93">
        <f t="shared" si="117"/>
        <v>0</v>
      </c>
      <c r="S260" s="93" t="str">
        <f t="shared" si="124"/>
        <v>-</v>
      </c>
      <c r="T260" s="93">
        <f t="shared" si="123"/>
        <v>0</v>
      </c>
      <c r="U260" s="99"/>
      <c r="V260" s="76"/>
      <c r="W260" s="113"/>
      <c r="X260" s="91"/>
      <c r="Y260" s="92"/>
      <c r="Z260" s="92"/>
      <c r="AA260" s="91"/>
      <c r="AB260" s="115"/>
      <c r="AC260" s="91"/>
      <c r="AD260" s="91"/>
      <c r="AE260" s="91"/>
      <c r="AF260" s="91"/>
      <c r="AG260" s="91"/>
      <c r="AH260" s="91"/>
      <c r="AI260" s="91"/>
      <c r="AJ260" s="91"/>
      <c r="AK260" s="91"/>
      <c r="AL260" s="91"/>
      <c r="AM260" s="91"/>
      <c r="AN260" s="91"/>
      <c r="AO260" s="91"/>
      <c r="AP260" s="91"/>
      <c r="AQ260" s="91"/>
      <c r="AR260" s="91"/>
      <c r="AS260" s="91"/>
      <c r="AT260" s="91"/>
      <c r="AU260" s="91"/>
      <c r="AV260" s="91"/>
      <c r="AW260" s="91"/>
      <c r="AX260" s="91"/>
      <c r="AY260" s="91"/>
      <c r="AZ260" s="91"/>
      <c r="BA260" s="91"/>
      <c r="BB260" s="91"/>
      <c r="BC260" s="91"/>
      <c r="BD260" s="91"/>
      <c r="BE260" s="91"/>
      <c r="BF260" s="91"/>
      <c r="BG260" s="91"/>
      <c r="BH260" s="91"/>
      <c r="BI260" s="91"/>
      <c r="BJ260" s="91"/>
      <c r="BK260" s="91"/>
      <c r="BL260" s="91"/>
      <c r="BM260" s="91"/>
      <c r="BN260" s="91"/>
      <c r="BO260" s="91"/>
      <c r="BP260" s="91"/>
      <c r="BQ260" s="91"/>
      <c r="BR260" s="91"/>
      <c r="BS260" s="91"/>
      <c r="BT260" s="91"/>
      <c r="BU260" s="91"/>
      <c r="BV260" s="91"/>
      <c r="BW260" s="91"/>
      <c r="BX260" s="91"/>
      <c r="BY260" s="91"/>
      <c r="BZ260" s="91"/>
      <c r="CA260" s="91"/>
      <c r="CB260" s="91"/>
      <c r="CC260" s="91"/>
      <c r="CD260" s="91"/>
      <c r="CE260" s="91"/>
      <c r="CF260" s="91"/>
      <c r="CG260" s="91"/>
      <c r="CH260" s="91"/>
      <c r="CI260" s="91"/>
      <c r="CJ260" s="91"/>
      <c r="CK260" s="91"/>
      <c r="CL260" s="91"/>
      <c r="CM260" s="91"/>
      <c r="CN260" s="91"/>
      <c r="CO260" s="91"/>
      <c r="CP260" s="91"/>
      <c r="CQ260" s="91"/>
      <c r="CR260" s="91"/>
      <c r="CS260" s="91"/>
      <c r="CT260" s="91"/>
      <c r="CU260" s="91"/>
      <c r="CV260" s="91"/>
      <c r="CW260" s="91"/>
      <c r="CX260" s="91"/>
      <c r="CY260" s="91"/>
      <c r="CZ260" s="91"/>
      <c r="DA260" s="91"/>
      <c r="DB260" s="91"/>
      <c r="DC260" s="91"/>
      <c r="DD260" s="91"/>
      <c r="DE260" s="91"/>
      <c r="DF260" s="91"/>
      <c r="DG260" s="91"/>
      <c r="DH260" s="91"/>
      <c r="DI260" s="91"/>
      <c r="DJ260" s="91"/>
      <c r="DK260" s="91"/>
      <c r="DL260" s="91"/>
      <c r="DM260" s="91"/>
      <c r="DN260" s="91"/>
    </row>
    <row r="261" spans="1:118" s="91" customFormat="1" ht="31.5" outlineLevel="1" x14ac:dyDescent="0.25">
      <c r="A261" s="102" t="s">
        <v>35</v>
      </c>
      <c r="B261" s="103" t="s">
        <v>548</v>
      </c>
      <c r="C261" s="93">
        <f t="shared" si="126"/>
        <v>26107.8</v>
      </c>
      <c r="D261" s="259">
        <v>26107.8</v>
      </c>
      <c r="E261" s="259">
        <v>0</v>
      </c>
      <c r="F261" s="259"/>
      <c r="G261" s="259">
        <v>0</v>
      </c>
      <c r="H261" s="93">
        <f t="shared" si="127"/>
        <v>25370.2</v>
      </c>
      <c r="I261" s="259">
        <v>25370.2</v>
      </c>
      <c r="J261" s="259">
        <v>0</v>
      </c>
      <c r="K261" s="259"/>
      <c r="L261" s="259">
        <v>0</v>
      </c>
      <c r="M261" s="259">
        <f t="shared" si="128"/>
        <v>97.2</v>
      </c>
      <c r="N261" s="259">
        <f t="shared" si="122"/>
        <v>737.6</v>
      </c>
      <c r="O261" s="259">
        <f t="shared" si="109"/>
        <v>97.2</v>
      </c>
      <c r="P261" s="259">
        <f t="shared" si="110"/>
        <v>737.6</v>
      </c>
      <c r="Q261" s="259" t="str">
        <f t="shared" si="119"/>
        <v>-</v>
      </c>
      <c r="R261" s="259">
        <f t="shared" si="117"/>
        <v>0</v>
      </c>
      <c r="S261" s="259" t="str">
        <f t="shared" si="124"/>
        <v>-</v>
      </c>
      <c r="T261" s="259">
        <f t="shared" si="123"/>
        <v>0</v>
      </c>
      <c r="U261" s="99"/>
      <c r="V261" s="76"/>
      <c r="W261" s="113"/>
      <c r="Y261" s="92"/>
      <c r="Z261" s="92"/>
      <c r="AB261" s="115"/>
    </row>
    <row r="262" spans="1:118" s="188" customFormat="1" ht="39" customHeight="1" x14ac:dyDescent="0.25">
      <c r="A262" s="219">
        <v>15</v>
      </c>
      <c r="B262" s="220" t="s">
        <v>428</v>
      </c>
      <c r="C262" s="221">
        <f t="shared" si="126"/>
        <v>718.2</v>
      </c>
      <c r="D262" s="221">
        <f>D263+D264+D265</f>
        <v>718.2</v>
      </c>
      <c r="E262" s="221">
        <f>E263+E264+E265</f>
        <v>0</v>
      </c>
      <c r="F262" s="221">
        <f>F263+F264+F265</f>
        <v>0</v>
      </c>
      <c r="G262" s="221">
        <f>G265</f>
        <v>0</v>
      </c>
      <c r="H262" s="221">
        <f t="shared" si="127"/>
        <v>717</v>
      </c>
      <c r="I262" s="221">
        <f>I263+I264+I265</f>
        <v>717</v>
      </c>
      <c r="J262" s="221">
        <f>J263+J264+J265</f>
        <v>0</v>
      </c>
      <c r="K262" s="221">
        <f>K263+K264+K265</f>
        <v>0</v>
      </c>
      <c r="L262" s="221">
        <f>L265</f>
        <v>0</v>
      </c>
      <c r="M262" s="221">
        <f t="shared" si="128"/>
        <v>99.8</v>
      </c>
      <c r="N262" s="221">
        <f t="shared" si="122"/>
        <v>1.2</v>
      </c>
      <c r="O262" s="221">
        <f t="shared" si="109"/>
        <v>99.8</v>
      </c>
      <c r="P262" s="221">
        <f t="shared" si="110"/>
        <v>1.2</v>
      </c>
      <c r="Q262" s="221" t="str">
        <f t="shared" si="119"/>
        <v>-</v>
      </c>
      <c r="R262" s="221">
        <f t="shared" si="117"/>
        <v>0</v>
      </c>
      <c r="S262" s="221" t="str">
        <f t="shared" si="124"/>
        <v>-</v>
      </c>
      <c r="T262" s="221">
        <f t="shared" si="123"/>
        <v>0</v>
      </c>
      <c r="U262" s="148"/>
      <c r="V262" s="76"/>
      <c r="W262" s="113"/>
      <c r="X262" s="187"/>
      <c r="Y262" s="95"/>
      <c r="Z262" s="95"/>
      <c r="AA262" s="187"/>
      <c r="AB262" s="115"/>
      <c r="AC262" s="187"/>
      <c r="AD262" s="187"/>
      <c r="AE262" s="187"/>
      <c r="AF262" s="187"/>
      <c r="AG262" s="187"/>
      <c r="AH262" s="187"/>
      <c r="AI262" s="187"/>
      <c r="AJ262" s="187"/>
      <c r="AK262" s="187"/>
      <c r="AL262" s="187"/>
      <c r="AM262" s="187"/>
      <c r="AN262" s="187"/>
      <c r="AO262" s="187"/>
      <c r="AP262" s="187"/>
      <c r="AQ262" s="187"/>
      <c r="AR262" s="187"/>
      <c r="AS262" s="187"/>
      <c r="AT262" s="187"/>
      <c r="AU262" s="187"/>
      <c r="AV262" s="187"/>
      <c r="AW262" s="187"/>
      <c r="AX262" s="187"/>
      <c r="AY262" s="187"/>
      <c r="AZ262" s="187"/>
      <c r="BA262" s="187"/>
      <c r="BB262" s="187"/>
      <c r="BC262" s="187"/>
      <c r="BD262" s="187"/>
      <c r="BE262" s="187"/>
      <c r="BF262" s="187"/>
      <c r="BG262" s="187"/>
      <c r="BH262" s="187"/>
      <c r="BI262" s="187"/>
      <c r="BJ262" s="187"/>
      <c r="BK262" s="187"/>
      <c r="BL262" s="187"/>
      <c r="BM262" s="187"/>
      <c r="BN262" s="187"/>
      <c r="BO262" s="187"/>
      <c r="BP262" s="187"/>
      <c r="BQ262" s="187"/>
      <c r="BR262" s="187"/>
      <c r="BS262" s="187"/>
      <c r="BT262" s="187"/>
      <c r="BU262" s="187"/>
      <c r="BV262" s="187"/>
      <c r="BW262" s="187"/>
      <c r="BX262" s="187"/>
      <c r="BY262" s="187"/>
      <c r="BZ262" s="187"/>
      <c r="CA262" s="187"/>
      <c r="CB262" s="187"/>
      <c r="CC262" s="187"/>
      <c r="CD262" s="187"/>
      <c r="CE262" s="187"/>
      <c r="CF262" s="187"/>
      <c r="CG262" s="187"/>
      <c r="CH262" s="187"/>
      <c r="CI262" s="187"/>
      <c r="CJ262" s="187"/>
      <c r="CK262" s="187"/>
      <c r="CL262" s="187"/>
      <c r="CM262" s="187"/>
      <c r="CN262" s="187"/>
      <c r="CO262" s="187"/>
      <c r="CP262" s="187"/>
      <c r="CQ262" s="187"/>
      <c r="CR262" s="187"/>
      <c r="CS262" s="187"/>
      <c r="CT262" s="187"/>
      <c r="CU262" s="187"/>
      <c r="CV262" s="187"/>
      <c r="CW262" s="187"/>
      <c r="CX262" s="187"/>
      <c r="CY262" s="187"/>
      <c r="CZ262" s="187"/>
      <c r="DA262" s="187"/>
      <c r="DB262" s="187"/>
      <c r="DC262" s="187"/>
      <c r="DD262" s="187"/>
      <c r="DE262" s="187"/>
      <c r="DF262" s="187"/>
      <c r="DG262" s="187"/>
      <c r="DH262" s="187"/>
      <c r="DI262" s="187"/>
      <c r="DJ262" s="187"/>
      <c r="DK262" s="187"/>
      <c r="DL262" s="187"/>
      <c r="DM262" s="187"/>
      <c r="DN262" s="187"/>
    </row>
    <row r="263" spans="1:118" s="91" customFormat="1" ht="47.25" outlineLevel="1" x14ac:dyDescent="0.25">
      <c r="A263" s="229">
        <v>1</v>
      </c>
      <c r="B263" s="230" t="s">
        <v>429</v>
      </c>
      <c r="C263" s="98">
        <f>D263+E263+F263</f>
        <v>15.5</v>
      </c>
      <c r="D263" s="98">
        <v>15.5</v>
      </c>
      <c r="E263" s="98">
        <v>0</v>
      </c>
      <c r="F263" s="98">
        <v>0</v>
      </c>
      <c r="G263" s="98">
        <v>0</v>
      </c>
      <c r="H263" s="98">
        <f>I263+J263+K263</f>
        <v>15.5</v>
      </c>
      <c r="I263" s="98">
        <v>15.5</v>
      </c>
      <c r="J263" s="98"/>
      <c r="K263" s="98"/>
      <c r="L263" s="98"/>
      <c r="M263" s="98">
        <f t="shared" si="128"/>
        <v>100</v>
      </c>
      <c r="N263" s="98">
        <f t="shared" si="122"/>
        <v>0</v>
      </c>
      <c r="O263" s="93">
        <f t="shared" si="109"/>
        <v>100</v>
      </c>
      <c r="P263" s="93">
        <f t="shared" si="110"/>
        <v>0</v>
      </c>
      <c r="Q263" s="93" t="str">
        <f t="shared" si="119"/>
        <v>-</v>
      </c>
      <c r="R263" s="93">
        <f t="shared" si="117"/>
        <v>0</v>
      </c>
      <c r="S263" s="93" t="str">
        <f t="shared" si="124"/>
        <v>-</v>
      </c>
      <c r="T263" s="93">
        <f t="shared" si="123"/>
        <v>0</v>
      </c>
      <c r="U263" s="99"/>
      <c r="V263" s="231"/>
      <c r="W263" s="216"/>
      <c r="AB263" s="218"/>
    </row>
    <row r="264" spans="1:118" s="91" customFormat="1" ht="63" outlineLevel="1" x14ac:dyDescent="0.25">
      <c r="A264" s="229">
        <v>2</v>
      </c>
      <c r="B264" s="230" t="s">
        <v>430</v>
      </c>
      <c r="C264" s="98">
        <f>D264+E264+F264</f>
        <v>85.8</v>
      </c>
      <c r="D264" s="98">
        <v>85.8</v>
      </c>
      <c r="E264" s="98">
        <v>0</v>
      </c>
      <c r="F264" s="98">
        <v>0</v>
      </c>
      <c r="G264" s="98">
        <v>0</v>
      </c>
      <c r="H264" s="98">
        <f>I264+J264+K264</f>
        <v>85.8</v>
      </c>
      <c r="I264" s="98">
        <v>85.8</v>
      </c>
      <c r="J264" s="98"/>
      <c r="K264" s="98"/>
      <c r="L264" s="98"/>
      <c r="M264" s="98">
        <f t="shared" si="128"/>
        <v>100</v>
      </c>
      <c r="N264" s="98">
        <f t="shared" si="122"/>
        <v>0</v>
      </c>
      <c r="O264" s="93">
        <f t="shared" si="109"/>
        <v>100</v>
      </c>
      <c r="P264" s="93">
        <f t="shared" si="110"/>
        <v>0</v>
      </c>
      <c r="Q264" s="93" t="str">
        <f t="shared" si="119"/>
        <v>-</v>
      </c>
      <c r="R264" s="93">
        <f t="shared" si="117"/>
        <v>0</v>
      </c>
      <c r="S264" s="93" t="str">
        <f t="shared" si="124"/>
        <v>-</v>
      </c>
      <c r="T264" s="93">
        <f t="shared" si="123"/>
        <v>0</v>
      </c>
      <c r="U264" s="99"/>
      <c r="V264" s="231"/>
      <c r="W264" s="216"/>
      <c r="AB264" s="218"/>
    </row>
    <row r="265" spans="1:118" s="33" customFormat="1" ht="36.75" customHeight="1" outlineLevel="1" x14ac:dyDescent="0.25">
      <c r="A265" s="90">
        <v>3</v>
      </c>
      <c r="B265" s="100" t="s">
        <v>431</v>
      </c>
      <c r="C265" s="98">
        <f>D265+E265+F265</f>
        <v>616.9</v>
      </c>
      <c r="D265" s="93">
        <v>616.9</v>
      </c>
      <c r="E265" s="93">
        <v>0</v>
      </c>
      <c r="F265" s="93">
        <v>0</v>
      </c>
      <c r="G265" s="93">
        <v>0</v>
      </c>
      <c r="H265" s="98">
        <f>I265+J265+K265</f>
        <v>615.70000000000005</v>
      </c>
      <c r="I265" s="93">
        <v>615.70000000000005</v>
      </c>
      <c r="J265" s="93"/>
      <c r="K265" s="93">
        <v>0</v>
      </c>
      <c r="L265" s="93"/>
      <c r="M265" s="98">
        <f t="shared" si="128"/>
        <v>99.8</v>
      </c>
      <c r="N265" s="98">
        <f t="shared" si="122"/>
        <v>1.2</v>
      </c>
      <c r="O265" s="93">
        <f t="shared" si="109"/>
        <v>99.8</v>
      </c>
      <c r="P265" s="93">
        <f t="shared" si="110"/>
        <v>1.2</v>
      </c>
      <c r="Q265" s="93" t="str">
        <f t="shared" si="119"/>
        <v>-</v>
      </c>
      <c r="R265" s="93">
        <f t="shared" si="117"/>
        <v>0</v>
      </c>
      <c r="S265" s="93" t="str">
        <f t="shared" si="124"/>
        <v>-</v>
      </c>
      <c r="T265" s="93">
        <f t="shared" si="123"/>
        <v>0</v>
      </c>
      <c r="U265" s="99"/>
      <c r="V265" s="76"/>
      <c r="W265" s="113"/>
      <c r="X265" s="91"/>
      <c r="Y265" s="92"/>
      <c r="Z265" s="92"/>
      <c r="AA265" s="91"/>
      <c r="AB265" s="115"/>
      <c r="AC265" s="91"/>
      <c r="AD265" s="91"/>
      <c r="AE265" s="91"/>
      <c r="AF265" s="91"/>
      <c r="AG265" s="91"/>
      <c r="AH265" s="91"/>
      <c r="AI265" s="91"/>
      <c r="AJ265" s="91"/>
      <c r="AK265" s="91"/>
      <c r="AL265" s="91"/>
      <c r="AM265" s="91"/>
      <c r="AN265" s="91"/>
      <c r="AO265" s="91"/>
      <c r="AP265" s="91"/>
      <c r="AQ265" s="91"/>
      <c r="AR265" s="91"/>
      <c r="AS265" s="91"/>
      <c r="AT265" s="91"/>
      <c r="AU265" s="91"/>
      <c r="AV265" s="91"/>
      <c r="AW265" s="91"/>
      <c r="AX265" s="91"/>
      <c r="AY265" s="91"/>
      <c r="AZ265" s="91"/>
      <c r="BA265" s="91"/>
      <c r="BB265" s="91"/>
      <c r="BC265" s="91"/>
      <c r="BD265" s="91"/>
      <c r="BE265" s="91"/>
      <c r="BF265" s="91"/>
      <c r="BG265" s="91"/>
      <c r="BH265" s="91"/>
      <c r="BI265" s="91"/>
      <c r="BJ265" s="91"/>
      <c r="BK265" s="91"/>
      <c r="BL265" s="91"/>
      <c r="BM265" s="91"/>
      <c r="BN265" s="91"/>
      <c r="BO265" s="91"/>
      <c r="BP265" s="91"/>
      <c r="BQ265" s="91"/>
      <c r="BR265" s="91"/>
      <c r="BS265" s="91"/>
      <c r="BT265" s="91"/>
      <c r="BU265" s="91"/>
      <c r="BV265" s="91"/>
      <c r="BW265" s="91"/>
      <c r="BX265" s="91"/>
      <c r="BY265" s="91"/>
      <c r="BZ265" s="91"/>
      <c r="CA265" s="91"/>
      <c r="CB265" s="91"/>
      <c r="CC265" s="91"/>
      <c r="CD265" s="91"/>
      <c r="CE265" s="91"/>
      <c r="CF265" s="91"/>
      <c r="CG265" s="91"/>
      <c r="CH265" s="91"/>
      <c r="CI265" s="91"/>
      <c r="CJ265" s="91"/>
      <c r="CK265" s="91"/>
      <c r="CL265" s="91"/>
      <c r="CM265" s="91"/>
      <c r="CN265" s="91"/>
      <c r="CO265" s="91"/>
      <c r="CP265" s="91"/>
      <c r="CQ265" s="91"/>
      <c r="CR265" s="91"/>
      <c r="CS265" s="91"/>
      <c r="CT265" s="91"/>
      <c r="CU265" s="91"/>
      <c r="CV265" s="91"/>
      <c r="CW265" s="91"/>
      <c r="CX265" s="91"/>
      <c r="CY265" s="91"/>
      <c r="CZ265" s="91"/>
      <c r="DA265" s="91"/>
      <c r="DB265" s="91"/>
      <c r="DC265" s="91"/>
      <c r="DD265" s="91"/>
      <c r="DE265" s="91"/>
      <c r="DF265" s="91"/>
      <c r="DG265" s="91"/>
      <c r="DH265" s="91"/>
      <c r="DI265" s="91"/>
      <c r="DJ265" s="91"/>
      <c r="DK265" s="91"/>
      <c r="DL265" s="91"/>
      <c r="DM265" s="91"/>
      <c r="DN265" s="91"/>
    </row>
    <row r="266" spans="1:118" s="188" customFormat="1" ht="55.5" customHeight="1" x14ac:dyDescent="0.25">
      <c r="A266" s="185">
        <v>16</v>
      </c>
      <c r="B266" s="186" t="s">
        <v>312</v>
      </c>
      <c r="C266" s="87">
        <f>SUM(D266:F266)</f>
        <v>214955.6</v>
      </c>
      <c r="D266" s="87">
        <f>D267+D272+D278</f>
        <v>214955.6</v>
      </c>
      <c r="E266" s="87">
        <f t="shared" ref="E266:K266" si="129">E267+E272+E278</f>
        <v>0</v>
      </c>
      <c r="F266" s="87">
        <f t="shared" si="129"/>
        <v>0</v>
      </c>
      <c r="G266" s="87">
        <f t="shared" si="129"/>
        <v>0</v>
      </c>
      <c r="H266" s="87">
        <f t="shared" si="129"/>
        <v>201619.7</v>
      </c>
      <c r="I266" s="87">
        <f>I267+I272+I278</f>
        <v>201619.7</v>
      </c>
      <c r="J266" s="87">
        <f t="shared" si="129"/>
        <v>0</v>
      </c>
      <c r="K266" s="87">
        <f t="shared" si="129"/>
        <v>0</v>
      </c>
      <c r="L266" s="87">
        <f>L267+L272+L278</f>
        <v>0</v>
      </c>
      <c r="M266" s="87">
        <f t="shared" si="128"/>
        <v>93.8</v>
      </c>
      <c r="N266" s="87">
        <f t="shared" si="122"/>
        <v>13335.9</v>
      </c>
      <c r="O266" s="87">
        <f t="shared" si="109"/>
        <v>93.8</v>
      </c>
      <c r="P266" s="87">
        <f t="shared" si="110"/>
        <v>13335.9</v>
      </c>
      <c r="Q266" s="87" t="str">
        <f t="shared" si="119"/>
        <v>-</v>
      </c>
      <c r="R266" s="87">
        <f t="shared" si="117"/>
        <v>0</v>
      </c>
      <c r="S266" s="87" t="str">
        <f t="shared" si="124"/>
        <v>-</v>
      </c>
      <c r="T266" s="87">
        <f t="shared" si="123"/>
        <v>0</v>
      </c>
      <c r="U266" s="148"/>
      <c r="V266" s="76"/>
      <c r="W266" s="113"/>
      <c r="X266" s="187"/>
      <c r="Y266" s="95"/>
      <c r="Z266" s="95"/>
      <c r="AA266" s="187"/>
      <c r="AB266" s="115"/>
      <c r="AC266" s="187"/>
      <c r="AD266" s="187"/>
      <c r="AE266" s="187"/>
      <c r="AF266" s="187"/>
      <c r="AG266" s="187"/>
      <c r="AH266" s="187"/>
      <c r="AI266" s="187"/>
      <c r="AJ266" s="187"/>
      <c r="AK266" s="187"/>
      <c r="AL266" s="187"/>
      <c r="AM266" s="187"/>
      <c r="AN266" s="187"/>
      <c r="AO266" s="187"/>
      <c r="AP266" s="187"/>
      <c r="AQ266" s="187"/>
      <c r="AR266" s="187"/>
      <c r="AS266" s="187"/>
      <c r="AT266" s="187"/>
      <c r="AU266" s="187"/>
      <c r="AV266" s="187"/>
      <c r="AW266" s="187"/>
      <c r="AX266" s="187"/>
      <c r="AY266" s="187"/>
      <c r="AZ266" s="187"/>
      <c r="BA266" s="187"/>
      <c r="BB266" s="187"/>
      <c r="BC266" s="187"/>
      <c r="BD266" s="187"/>
      <c r="BE266" s="187"/>
      <c r="BF266" s="187"/>
      <c r="BG266" s="187"/>
      <c r="BH266" s="187"/>
      <c r="BI266" s="187"/>
      <c r="BJ266" s="187"/>
      <c r="BK266" s="187"/>
      <c r="BL266" s="187"/>
      <c r="BM266" s="187"/>
      <c r="BN266" s="187"/>
      <c r="BO266" s="187"/>
      <c r="BP266" s="187"/>
      <c r="BQ266" s="187"/>
      <c r="BR266" s="187"/>
      <c r="BS266" s="187"/>
      <c r="BT266" s="187"/>
      <c r="BU266" s="187"/>
      <c r="BV266" s="187"/>
      <c r="BW266" s="187"/>
      <c r="BX266" s="187"/>
      <c r="BY266" s="187"/>
      <c r="BZ266" s="187"/>
      <c r="CA266" s="187"/>
      <c r="CB266" s="187"/>
      <c r="CC266" s="187"/>
      <c r="CD266" s="187"/>
      <c r="CE266" s="187"/>
      <c r="CF266" s="187"/>
      <c r="CG266" s="187"/>
      <c r="CH266" s="187"/>
      <c r="CI266" s="187"/>
      <c r="CJ266" s="187"/>
      <c r="CK266" s="187"/>
      <c r="CL266" s="187"/>
      <c r="CM266" s="187"/>
      <c r="CN266" s="187"/>
      <c r="CO266" s="187"/>
      <c r="CP266" s="187"/>
      <c r="CQ266" s="187"/>
      <c r="CR266" s="187"/>
      <c r="CS266" s="187"/>
      <c r="CT266" s="187"/>
      <c r="CU266" s="187"/>
      <c r="CV266" s="187"/>
      <c r="CW266" s="187"/>
      <c r="CX266" s="187"/>
      <c r="CY266" s="187"/>
      <c r="CZ266" s="187"/>
      <c r="DA266" s="187"/>
      <c r="DB266" s="187"/>
      <c r="DC266" s="187"/>
      <c r="DD266" s="187"/>
      <c r="DE266" s="187"/>
      <c r="DF266" s="187"/>
      <c r="DG266" s="187"/>
      <c r="DH266" s="187"/>
      <c r="DI266" s="187"/>
      <c r="DJ266" s="187"/>
      <c r="DK266" s="187"/>
      <c r="DL266" s="187"/>
      <c r="DM266" s="187"/>
      <c r="DN266" s="187"/>
    </row>
    <row r="267" spans="1:118" s="191" customFormat="1" ht="47.25" outlineLevel="1" x14ac:dyDescent="0.25">
      <c r="A267" s="189"/>
      <c r="B267" s="88" t="s">
        <v>18</v>
      </c>
      <c r="C267" s="89">
        <f>SUM(D267:F267)</f>
        <v>92590.1</v>
      </c>
      <c r="D267" s="190">
        <f>D268</f>
        <v>92590.1</v>
      </c>
      <c r="E267" s="190">
        <f t="shared" ref="E267:L267" si="130">E268</f>
        <v>0</v>
      </c>
      <c r="F267" s="190">
        <f t="shared" si="130"/>
        <v>0</v>
      </c>
      <c r="G267" s="190">
        <f t="shared" si="130"/>
        <v>0</v>
      </c>
      <c r="H267" s="190">
        <f>SUM(I267:K267)</f>
        <v>80313.3</v>
      </c>
      <c r="I267" s="190">
        <f t="shared" si="130"/>
        <v>80313.3</v>
      </c>
      <c r="J267" s="190">
        <f t="shared" si="130"/>
        <v>0</v>
      </c>
      <c r="K267" s="190">
        <f t="shared" si="130"/>
        <v>0</v>
      </c>
      <c r="L267" s="190">
        <f t="shared" si="130"/>
        <v>0</v>
      </c>
      <c r="M267" s="89">
        <f t="shared" si="128"/>
        <v>86.7</v>
      </c>
      <c r="N267" s="89">
        <f t="shared" si="122"/>
        <v>12276.8</v>
      </c>
      <c r="O267" s="89">
        <f t="shared" si="109"/>
        <v>86.7</v>
      </c>
      <c r="P267" s="89">
        <f t="shared" si="110"/>
        <v>12276.8</v>
      </c>
      <c r="Q267" s="89" t="str">
        <f t="shared" si="119"/>
        <v>-</v>
      </c>
      <c r="R267" s="89">
        <f t="shared" ref="R267:R311" si="131">E267-J267</f>
        <v>0</v>
      </c>
      <c r="S267" s="89" t="str">
        <f t="shared" si="124"/>
        <v>-</v>
      </c>
      <c r="T267" s="89">
        <f t="shared" si="123"/>
        <v>0</v>
      </c>
      <c r="U267" s="96"/>
      <c r="V267" s="76"/>
      <c r="W267" s="113"/>
      <c r="X267" s="91"/>
      <c r="Y267" s="92"/>
      <c r="Z267" s="92"/>
      <c r="AA267" s="91"/>
      <c r="AB267" s="115"/>
      <c r="AC267" s="91"/>
      <c r="AD267" s="91"/>
      <c r="AE267" s="91"/>
      <c r="AF267" s="91"/>
      <c r="AG267" s="91"/>
      <c r="AH267" s="91"/>
      <c r="AI267" s="91"/>
      <c r="AJ267" s="91"/>
      <c r="AK267" s="91"/>
      <c r="AL267" s="91"/>
      <c r="AM267" s="91"/>
      <c r="AN267" s="91"/>
      <c r="AO267" s="91"/>
      <c r="AP267" s="91"/>
      <c r="AQ267" s="91"/>
      <c r="AR267" s="91"/>
      <c r="AS267" s="91"/>
      <c r="AT267" s="91"/>
      <c r="AU267" s="91"/>
      <c r="AV267" s="91"/>
      <c r="AW267" s="91"/>
      <c r="AX267" s="91"/>
      <c r="AY267" s="91"/>
      <c r="AZ267" s="91"/>
      <c r="BA267" s="91"/>
      <c r="BB267" s="91"/>
      <c r="BC267" s="91"/>
      <c r="BD267" s="91"/>
      <c r="BE267" s="91"/>
      <c r="BF267" s="91"/>
      <c r="BG267" s="91"/>
      <c r="BH267" s="91"/>
      <c r="BI267" s="91"/>
      <c r="BJ267" s="91"/>
      <c r="BK267" s="91"/>
      <c r="BL267" s="91"/>
      <c r="BM267" s="91"/>
      <c r="BN267" s="91"/>
      <c r="BO267" s="91"/>
      <c r="BP267" s="91"/>
      <c r="BQ267" s="91"/>
      <c r="BR267" s="91"/>
      <c r="BS267" s="91"/>
      <c r="BT267" s="91"/>
      <c r="BU267" s="91"/>
      <c r="BV267" s="91"/>
      <c r="BW267" s="91"/>
      <c r="BX267" s="91"/>
      <c r="BY267" s="91"/>
      <c r="BZ267" s="91"/>
      <c r="CA267" s="91"/>
      <c r="CB267" s="91"/>
      <c r="CC267" s="91"/>
      <c r="CD267" s="91"/>
      <c r="CE267" s="91"/>
      <c r="CF267" s="91"/>
      <c r="CG267" s="91"/>
      <c r="CH267" s="91"/>
      <c r="CI267" s="91"/>
      <c r="CJ267" s="91"/>
      <c r="CK267" s="91"/>
      <c r="CL267" s="91"/>
      <c r="CM267" s="91"/>
      <c r="CN267" s="91"/>
      <c r="CO267" s="91"/>
      <c r="CP267" s="91"/>
      <c r="CQ267" s="91"/>
      <c r="CR267" s="91"/>
      <c r="CS267" s="91"/>
      <c r="CT267" s="91"/>
      <c r="CU267" s="91"/>
      <c r="CV267" s="91"/>
      <c r="CW267" s="91"/>
      <c r="CX267" s="91"/>
      <c r="CY267" s="91"/>
      <c r="CZ267" s="91"/>
      <c r="DA267" s="91"/>
      <c r="DB267" s="91"/>
      <c r="DC267" s="91"/>
      <c r="DD267" s="91"/>
      <c r="DE267" s="91"/>
      <c r="DF267" s="91"/>
      <c r="DG267" s="91"/>
      <c r="DH267" s="91"/>
      <c r="DI267" s="91"/>
      <c r="DJ267" s="91"/>
      <c r="DK267" s="91"/>
      <c r="DL267" s="91"/>
      <c r="DM267" s="91"/>
      <c r="DN267" s="91"/>
    </row>
    <row r="268" spans="1:118" s="33" customFormat="1" ht="63" outlineLevel="2" x14ac:dyDescent="0.25">
      <c r="A268" s="90" t="s">
        <v>100</v>
      </c>
      <c r="B268" s="192" t="s">
        <v>405</v>
      </c>
      <c r="C268" s="193">
        <f t="shared" ref="C268:C281" si="132">SUM(D268:F268)</f>
        <v>92590.1</v>
      </c>
      <c r="D268" s="193">
        <f>D269+D270+D271</f>
        <v>92590.1</v>
      </c>
      <c r="E268" s="193">
        <f t="shared" ref="E268:L268" si="133">E269+E270+E271</f>
        <v>0</v>
      </c>
      <c r="F268" s="193">
        <f t="shared" si="133"/>
        <v>0</v>
      </c>
      <c r="G268" s="193">
        <f t="shared" si="133"/>
        <v>0</v>
      </c>
      <c r="H268" s="193">
        <f t="shared" ref="H268:H281" si="134">SUM(I268:K268)</f>
        <v>80313.3</v>
      </c>
      <c r="I268" s="193">
        <f t="shared" si="133"/>
        <v>80313.3</v>
      </c>
      <c r="J268" s="193">
        <f t="shared" si="133"/>
        <v>0</v>
      </c>
      <c r="K268" s="193">
        <f t="shared" si="133"/>
        <v>0</v>
      </c>
      <c r="L268" s="193">
        <f t="shared" si="133"/>
        <v>0</v>
      </c>
      <c r="M268" s="93">
        <f t="shared" si="128"/>
        <v>86.7</v>
      </c>
      <c r="N268" s="93">
        <f t="shared" si="122"/>
        <v>12276.8</v>
      </c>
      <c r="O268" s="93">
        <f t="shared" si="109"/>
        <v>86.7</v>
      </c>
      <c r="P268" s="93">
        <f t="shared" si="110"/>
        <v>12276.8</v>
      </c>
      <c r="Q268" s="194" t="str">
        <f t="shared" si="119"/>
        <v>-</v>
      </c>
      <c r="R268" s="194">
        <f t="shared" si="131"/>
        <v>0</v>
      </c>
      <c r="S268" s="194" t="str">
        <f t="shared" si="124"/>
        <v>-</v>
      </c>
      <c r="T268" s="194">
        <f t="shared" si="123"/>
        <v>0</v>
      </c>
      <c r="U268" s="96"/>
      <c r="V268" s="76"/>
      <c r="W268" s="113"/>
      <c r="X268" s="91"/>
      <c r="Y268" s="92"/>
      <c r="Z268" s="92"/>
      <c r="AA268" s="91"/>
      <c r="AB268" s="115"/>
      <c r="AC268" s="91"/>
      <c r="AD268" s="91"/>
      <c r="AE268" s="91"/>
      <c r="AF268" s="91"/>
      <c r="AG268" s="91"/>
      <c r="AH268" s="91"/>
      <c r="AI268" s="91"/>
      <c r="AJ268" s="91"/>
      <c r="AK268" s="91"/>
      <c r="AL268" s="91"/>
      <c r="AM268" s="91"/>
      <c r="AN268" s="91"/>
      <c r="AO268" s="91"/>
      <c r="AP268" s="91"/>
      <c r="AQ268" s="91"/>
      <c r="AR268" s="91"/>
      <c r="AS268" s="91"/>
      <c r="AT268" s="91"/>
      <c r="AU268" s="91"/>
      <c r="AV268" s="91"/>
      <c r="AW268" s="91"/>
      <c r="AX268" s="91"/>
      <c r="AY268" s="91"/>
      <c r="AZ268" s="91"/>
      <c r="BA268" s="91"/>
      <c r="BB268" s="91"/>
      <c r="BC268" s="91"/>
      <c r="BD268" s="91"/>
      <c r="BE268" s="91"/>
      <c r="BF268" s="91"/>
      <c r="BG268" s="91"/>
      <c r="BH268" s="91"/>
      <c r="BI268" s="91"/>
      <c r="BJ268" s="91"/>
      <c r="BK268" s="91"/>
      <c r="BL268" s="91"/>
      <c r="BM268" s="91"/>
      <c r="BN268" s="91"/>
      <c r="BO268" s="91"/>
      <c r="BP268" s="91"/>
      <c r="BQ268" s="91"/>
      <c r="BR268" s="91"/>
      <c r="BS268" s="91"/>
      <c r="BT268" s="91"/>
      <c r="BU268" s="91"/>
      <c r="BV268" s="91"/>
      <c r="BW268" s="91"/>
      <c r="BX268" s="91"/>
      <c r="BY268" s="91"/>
      <c r="BZ268" s="91"/>
      <c r="CA268" s="91"/>
      <c r="CB268" s="91"/>
      <c r="CC268" s="91"/>
      <c r="CD268" s="91"/>
      <c r="CE268" s="91"/>
      <c r="CF268" s="91"/>
      <c r="CG268" s="91"/>
      <c r="CH268" s="91"/>
      <c r="CI268" s="91"/>
      <c r="CJ268" s="91"/>
      <c r="CK268" s="91"/>
      <c r="CL268" s="91"/>
      <c r="CM268" s="91"/>
      <c r="CN268" s="91"/>
      <c r="CO268" s="91"/>
      <c r="CP268" s="91"/>
      <c r="CQ268" s="91"/>
      <c r="CR268" s="91"/>
      <c r="CS268" s="91"/>
      <c r="CT268" s="91"/>
      <c r="CU268" s="91"/>
      <c r="CV268" s="91"/>
      <c r="CW268" s="91"/>
      <c r="CX268" s="91"/>
      <c r="CY268" s="91"/>
      <c r="CZ268" s="91"/>
      <c r="DA268" s="91"/>
      <c r="DB268" s="91"/>
      <c r="DC268" s="91"/>
      <c r="DD268" s="91"/>
      <c r="DE268" s="91"/>
      <c r="DF268" s="91"/>
      <c r="DG268" s="91"/>
      <c r="DH268" s="91"/>
      <c r="DI268" s="91"/>
      <c r="DJ268" s="91"/>
      <c r="DK268" s="91"/>
      <c r="DL268" s="91"/>
      <c r="DM268" s="91"/>
      <c r="DN268" s="91"/>
    </row>
    <row r="269" spans="1:118" s="33" customFormat="1" ht="31.5" outlineLevel="3" x14ac:dyDescent="0.25">
      <c r="A269" s="90" t="s">
        <v>155</v>
      </c>
      <c r="B269" s="195" t="s">
        <v>207</v>
      </c>
      <c r="C269" s="193">
        <f t="shared" si="132"/>
        <v>83538.899999999994</v>
      </c>
      <c r="D269" s="193">
        <v>83538.899999999994</v>
      </c>
      <c r="E269" s="193">
        <v>0</v>
      </c>
      <c r="F269" s="193">
        <v>0</v>
      </c>
      <c r="G269" s="193">
        <v>0</v>
      </c>
      <c r="H269" s="193">
        <f t="shared" si="134"/>
        <v>71442.100000000006</v>
      </c>
      <c r="I269" s="193">
        <v>71442.100000000006</v>
      </c>
      <c r="J269" s="193">
        <v>0</v>
      </c>
      <c r="K269" s="193">
        <v>0</v>
      </c>
      <c r="L269" s="193">
        <v>0</v>
      </c>
      <c r="M269" s="194">
        <f t="shared" si="128"/>
        <v>85.5</v>
      </c>
      <c r="N269" s="93">
        <f t="shared" si="122"/>
        <v>12096.8</v>
      </c>
      <c r="O269" s="93">
        <f t="shared" si="109"/>
        <v>85.5</v>
      </c>
      <c r="P269" s="93">
        <f t="shared" si="110"/>
        <v>12096.8</v>
      </c>
      <c r="Q269" s="194" t="str">
        <f t="shared" ref="Q269:Q311" si="135">IFERROR(J269/E269*100,"-")</f>
        <v>-</v>
      </c>
      <c r="R269" s="194">
        <f t="shared" si="131"/>
        <v>0</v>
      </c>
      <c r="S269" s="194" t="str">
        <f t="shared" si="124"/>
        <v>-</v>
      </c>
      <c r="T269" s="194">
        <f t="shared" si="123"/>
        <v>0</v>
      </c>
      <c r="U269" s="96"/>
      <c r="V269" s="76"/>
      <c r="W269" s="113"/>
      <c r="X269" s="91"/>
      <c r="Y269" s="92"/>
      <c r="Z269" s="92"/>
      <c r="AA269" s="91"/>
      <c r="AB269" s="115"/>
      <c r="AC269" s="91"/>
      <c r="AD269" s="91"/>
      <c r="AE269" s="91"/>
      <c r="AF269" s="91"/>
      <c r="AG269" s="91"/>
      <c r="AH269" s="91"/>
      <c r="AI269" s="91"/>
      <c r="AJ269" s="91"/>
      <c r="AK269" s="91"/>
      <c r="AL269" s="91"/>
      <c r="AM269" s="91"/>
      <c r="AN269" s="91"/>
      <c r="AO269" s="91"/>
      <c r="AP269" s="91"/>
      <c r="AQ269" s="91"/>
      <c r="AR269" s="91"/>
      <c r="AS269" s="91"/>
      <c r="AT269" s="91"/>
      <c r="AU269" s="91"/>
      <c r="AV269" s="91"/>
      <c r="AW269" s="91"/>
      <c r="AX269" s="91"/>
      <c r="AY269" s="91"/>
      <c r="AZ269" s="91"/>
      <c r="BA269" s="91"/>
      <c r="BB269" s="91"/>
      <c r="BC269" s="91"/>
      <c r="BD269" s="91"/>
      <c r="BE269" s="91"/>
      <c r="BF269" s="91"/>
      <c r="BG269" s="91"/>
      <c r="BH269" s="91"/>
      <c r="BI269" s="91"/>
      <c r="BJ269" s="91"/>
      <c r="BK269" s="91"/>
      <c r="BL269" s="91"/>
      <c r="BM269" s="91"/>
      <c r="BN269" s="91"/>
      <c r="BO269" s="91"/>
      <c r="BP269" s="91"/>
      <c r="BQ269" s="91"/>
      <c r="BR269" s="91"/>
      <c r="BS269" s="91"/>
      <c r="BT269" s="91"/>
      <c r="BU269" s="91"/>
      <c r="BV269" s="91"/>
      <c r="BW269" s="91"/>
      <c r="BX269" s="91"/>
      <c r="BY269" s="91"/>
      <c r="BZ269" s="91"/>
      <c r="CA269" s="91"/>
      <c r="CB269" s="91"/>
      <c r="CC269" s="91"/>
      <c r="CD269" s="91"/>
      <c r="CE269" s="91"/>
      <c r="CF269" s="91"/>
      <c r="CG269" s="91"/>
      <c r="CH269" s="91"/>
      <c r="CI269" s="91"/>
      <c r="CJ269" s="91"/>
      <c r="CK269" s="91"/>
      <c r="CL269" s="91"/>
      <c r="CM269" s="91"/>
      <c r="CN269" s="91"/>
      <c r="CO269" s="91"/>
      <c r="CP269" s="91"/>
      <c r="CQ269" s="91"/>
      <c r="CR269" s="91"/>
      <c r="CS269" s="91"/>
      <c r="CT269" s="91"/>
      <c r="CU269" s="91"/>
      <c r="CV269" s="91"/>
      <c r="CW269" s="91"/>
      <c r="CX269" s="91"/>
      <c r="CY269" s="91"/>
      <c r="CZ269" s="91"/>
      <c r="DA269" s="91"/>
      <c r="DB269" s="91"/>
      <c r="DC269" s="91"/>
      <c r="DD269" s="91"/>
      <c r="DE269" s="91"/>
      <c r="DF269" s="91"/>
      <c r="DG269" s="91"/>
      <c r="DH269" s="91"/>
      <c r="DI269" s="91"/>
      <c r="DJ269" s="91"/>
      <c r="DK269" s="91"/>
      <c r="DL269" s="91"/>
      <c r="DM269" s="91"/>
      <c r="DN269" s="91"/>
    </row>
    <row r="270" spans="1:118" s="33" customFormat="1" ht="31.5" outlineLevel="3" x14ac:dyDescent="0.25">
      <c r="A270" s="90" t="s">
        <v>156</v>
      </c>
      <c r="B270" s="195" t="s">
        <v>208</v>
      </c>
      <c r="C270" s="193">
        <f t="shared" si="132"/>
        <v>3299.1</v>
      </c>
      <c r="D270" s="193">
        <v>3299.1</v>
      </c>
      <c r="E270" s="193">
        <v>0</v>
      </c>
      <c r="F270" s="193">
        <v>0</v>
      </c>
      <c r="G270" s="193">
        <v>0</v>
      </c>
      <c r="H270" s="193">
        <f t="shared" si="134"/>
        <v>3119.1</v>
      </c>
      <c r="I270" s="193">
        <v>3119.1</v>
      </c>
      <c r="J270" s="193">
        <v>0</v>
      </c>
      <c r="K270" s="193">
        <v>0</v>
      </c>
      <c r="L270" s="193">
        <v>0</v>
      </c>
      <c r="M270" s="194">
        <f t="shared" si="128"/>
        <v>94.5</v>
      </c>
      <c r="N270" s="93">
        <f t="shared" si="122"/>
        <v>180</v>
      </c>
      <c r="O270" s="93">
        <f t="shared" si="109"/>
        <v>94.5</v>
      </c>
      <c r="P270" s="93">
        <f t="shared" si="110"/>
        <v>180</v>
      </c>
      <c r="Q270" s="194" t="str">
        <f t="shared" si="135"/>
        <v>-</v>
      </c>
      <c r="R270" s="194">
        <f t="shared" si="131"/>
        <v>0</v>
      </c>
      <c r="S270" s="194" t="str">
        <f t="shared" si="124"/>
        <v>-</v>
      </c>
      <c r="T270" s="194">
        <f t="shared" si="123"/>
        <v>0</v>
      </c>
      <c r="U270" s="96"/>
      <c r="V270" s="76"/>
      <c r="W270" s="113"/>
      <c r="X270" s="91"/>
      <c r="Y270" s="92"/>
      <c r="Z270" s="92"/>
      <c r="AA270" s="91"/>
      <c r="AB270" s="115"/>
      <c r="AC270" s="91"/>
      <c r="AD270" s="91"/>
      <c r="AE270" s="91"/>
      <c r="AF270" s="91"/>
      <c r="AG270" s="91"/>
      <c r="AH270" s="91"/>
      <c r="AI270" s="91"/>
      <c r="AJ270" s="91"/>
      <c r="AK270" s="91"/>
      <c r="AL270" s="91"/>
      <c r="AM270" s="91"/>
      <c r="AN270" s="91"/>
      <c r="AO270" s="91"/>
      <c r="AP270" s="91"/>
      <c r="AQ270" s="91"/>
      <c r="AR270" s="91"/>
      <c r="AS270" s="91"/>
      <c r="AT270" s="91"/>
      <c r="AU270" s="91"/>
      <c r="AV270" s="91"/>
      <c r="AW270" s="91"/>
      <c r="AX270" s="91"/>
      <c r="AY270" s="91"/>
      <c r="AZ270" s="91"/>
      <c r="BA270" s="91"/>
      <c r="BB270" s="91"/>
      <c r="BC270" s="91"/>
      <c r="BD270" s="91"/>
      <c r="BE270" s="91"/>
      <c r="BF270" s="91"/>
      <c r="BG270" s="91"/>
      <c r="BH270" s="91"/>
      <c r="BI270" s="91"/>
      <c r="BJ270" s="91"/>
      <c r="BK270" s="91"/>
      <c r="BL270" s="91"/>
      <c r="BM270" s="91"/>
      <c r="BN270" s="91"/>
      <c r="BO270" s="91"/>
      <c r="BP270" s="91"/>
      <c r="BQ270" s="91"/>
      <c r="BR270" s="91"/>
      <c r="BS270" s="91"/>
      <c r="BT270" s="91"/>
      <c r="BU270" s="91"/>
      <c r="BV270" s="91"/>
      <c r="BW270" s="91"/>
      <c r="BX270" s="91"/>
      <c r="BY270" s="91"/>
      <c r="BZ270" s="91"/>
      <c r="CA270" s="91"/>
      <c r="CB270" s="91"/>
      <c r="CC270" s="91"/>
      <c r="CD270" s="91"/>
      <c r="CE270" s="91"/>
      <c r="CF270" s="91"/>
      <c r="CG270" s="91"/>
      <c r="CH270" s="91"/>
      <c r="CI270" s="91"/>
      <c r="CJ270" s="91"/>
      <c r="CK270" s="91"/>
      <c r="CL270" s="91"/>
      <c r="CM270" s="91"/>
      <c r="CN270" s="91"/>
      <c r="CO270" s="91"/>
      <c r="CP270" s="91"/>
      <c r="CQ270" s="91"/>
      <c r="CR270" s="91"/>
      <c r="CS270" s="91"/>
      <c r="CT270" s="91"/>
      <c r="CU270" s="91"/>
      <c r="CV270" s="91"/>
      <c r="CW270" s="91"/>
      <c r="CX270" s="91"/>
      <c r="CY270" s="91"/>
      <c r="CZ270" s="91"/>
      <c r="DA270" s="91"/>
      <c r="DB270" s="91"/>
      <c r="DC270" s="91"/>
      <c r="DD270" s="91"/>
      <c r="DE270" s="91"/>
      <c r="DF270" s="91"/>
      <c r="DG270" s="91"/>
      <c r="DH270" s="91"/>
      <c r="DI270" s="91"/>
      <c r="DJ270" s="91"/>
      <c r="DK270" s="91"/>
      <c r="DL270" s="91"/>
      <c r="DM270" s="91"/>
      <c r="DN270" s="91"/>
    </row>
    <row r="271" spans="1:118" s="33" customFormat="1" ht="31.5" outlineLevel="3" x14ac:dyDescent="0.25">
      <c r="A271" s="90" t="s">
        <v>157</v>
      </c>
      <c r="B271" s="195" t="s">
        <v>19</v>
      </c>
      <c r="C271" s="193">
        <f t="shared" si="132"/>
        <v>5752.1</v>
      </c>
      <c r="D271" s="193">
        <v>5752.1</v>
      </c>
      <c r="E271" s="193">
        <v>0</v>
      </c>
      <c r="F271" s="193">
        <v>0</v>
      </c>
      <c r="G271" s="193">
        <v>0</v>
      </c>
      <c r="H271" s="193">
        <f t="shared" si="134"/>
        <v>5752.1</v>
      </c>
      <c r="I271" s="193">
        <v>5752.1</v>
      </c>
      <c r="J271" s="193">
        <v>0</v>
      </c>
      <c r="K271" s="193">
        <v>0</v>
      </c>
      <c r="L271" s="193">
        <v>0</v>
      </c>
      <c r="M271" s="194">
        <f t="shared" si="128"/>
        <v>100</v>
      </c>
      <c r="N271" s="194">
        <f t="shared" si="122"/>
        <v>0</v>
      </c>
      <c r="O271" s="194">
        <f t="shared" si="109"/>
        <v>100</v>
      </c>
      <c r="P271" s="194">
        <f t="shared" si="110"/>
        <v>0</v>
      </c>
      <c r="Q271" s="194" t="str">
        <f t="shared" si="135"/>
        <v>-</v>
      </c>
      <c r="R271" s="194">
        <f t="shared" si="131"/>
        <v>0</v>
      </c>
      <c r="S271" s="194" t="str">
        <f t="shared" si="124"/>
        <v>-</v>
      </c>
      <c r="T271" s="194">
        <f t="shared" si="123"/>
        <v>0</v>
      </c>
      <c r="U271" s="96"/>
      <c r="V271" s="76"/>
      <c r="W271" s="113"/>
      <c r="X271" s="91"/>
      <c r="Y271" s="92"/>
      <c r="Z271" s="92"/>
      <c r="AA271" s="91"/>
      <c r="AB271" s="115"/>
      <c r="AC271" s="91"/>
      <c r="AD271" s="91"/>
      <c r="AE271" s="91"/>
      <c r="AF271" s="91"/>
      <c r="AG271" s="91"/>
      <c r="AH271" s="91"/>
      <c r="AI271" s="91"/>
      <c r="AJ271" s="91"/>
      <c r="AK271" s="91"/>
      <c r="AL271" s="91"/>
      <c r="AM271" s="91"/>
      <c r="AN271" s="91"/>
      <c r="AO271" s="91"/>
      <c r="AP271" s="91"/>
      <c r="AQ271" s="91"/>
      <c r="AR271" s="91"/>
      <c r="AS271" s="91"/>
      <c r="AT271" s="91"/>
      <c r="AU271" s="91"/>
      <c r="AV271" s="91"/>
      <c r="AW271" s="91"/>
      <c r="AX271" s="91"/>
      <c r="AY271" s="91"/>
      <c r="AZ271" s="91"/>
      <c r="BA271" s="91"/>
      <c r="BB271" s="91"/>
      <c r="BC271" s="91"/>
      <c r="BD271" s="91"/>
      <c r="BE271" s="91"/>
      <c r="BF271" s="91"/>
      <c r="BG271" s="91"/>
      <c r="BH271" s="91"/>
      <c r="BI271" s="91"/>
      <c r="BJ271" s="91"/>
      <c r="BK271" s="91"/>
      <c r="BL271" s="91"/>
      <c r="BM271" s="91"/>
      <c r="BN271" s="91"/>
      <c r="BO271" s="91"/>
      <c r="BP271" s="91"/>
      <c r="BQ271" s="91"/>
      <c r="BR271" s="91"/>
      <c r="BS271" s="91"/>
      <c r="BT271" s="91"/>
      <c r="BU271" s="91"/>
      <c r="BV271" s="91"/>
      <c r="BW271" s="91"/>
      <c r="BX271" s="91"/>
      <c r="BY271" s="91"/>
      <c r="BZ271" s="91"/>
      <c r="CA271" s="91"/>
      <c r="CB271" s="91"/>
      <c r="CC271" s="91"/>
      <c r="CD271" s="91"/>
      <c r="CE271" s="91"/>
      <c r="CF271" s="91"/>
      <c r="CG271" s="91"/>
      <c r="CH271" s="91"/>
      <c r="CI271" s="91"/>
      <c r="CJ271" s="91"/>
      <c r="CK271" s="91"/>
      <c r="CL271" s="91"/>
      <c r="CM271" s="91"/>
      <c r="CN271" s="91"/>
      <c r="CO271" s="91"/>
      <c r="CP271" s="91"/>
      <c r="CQ271" s="91"/>
      <c r="CR271" s="91"/>
      <c r="CS271" s="91"/>
      <c r="CT271" s="91"/>
      <c r="CU271" s="91"/>
      <c r="CV271" s="91"/>
      <c r="CW271" s="91"/>
      <c r="CX271" s="91"/>
      <c r="CY271" s="91"/>
      <c r="CZ271" s="91"/>
      <c r="DA271" s="91"/>
      <c r="DB271" s="91"/>
      <c r="DC271" s="91"/>
      <c r="DD271" s="91"/>
      <c r="DE271" s="91"/>
      <c r="DF271" s="91"/>
      <c r="DG271" s="91"/>
      <c r="DH271" s="91"/>
      <c r="DI271" s="91"/>
      <c r="DJ271" s="91"/>
      <c r="DK271" s="91"/>
      <c r="DL271" s="91"/>
      <c r="DM271" s="91"/>
      <c r="DN271" s="91"/>
    </row>
    <row r="272" spans="1:118" s="191" customFormat="1" ht="31.5" outlineLevel="1" x14ac:dyDescent="0.25">
      <c r="A272" s="189"/>
      <c r="B272" s="88" t="s">
        <v>20</v>
      </c>
      <c r="C272" s="89">
        <f t="shared" si="132"/>
        <v>65472.5</v>
      </c>
      <c r="D272" s="190">
        <f>D273</f>
        <v>65472.5</v>
      </c>
      <c r="E272" s="190">
        <f t="shared" ref="E272:L272" si="136">E273</f>
        <v>0</v>
      </c>
      <c r="F272" s="190">
        <f t="shared" si="136"/>
        <v>0</v>
      </c>
      <c r="G272" s="190">
        <f t="shared" si="136"/>
        <v>0</v>
      </c>
      <c r="H272" s="190">
        <f t="shared" si="134"/>
        <v>64416.800000000003</v>
      </c>
      <c r="I272" s="190">
        <f t="shared" si="136"/>
        <v>64416.800000000003</v>
      </c>
      <c r="J272" s="190">
        <f t="shared" si="136"/>
        <v>0</v>
      </c>
      <c r="K272" s="190">
        <f t="shared" si="136"/>
        <v>0</v>
      </c>
      <c r="L272" s="190">
        <f t="shared" si="136"/>
        <v>0</v>
      </c>
      <c r="M272" s="89">
        <f t="shared" si="128"/>
        <v>98.4</v>
      </c>
      <c r="N272" s="89">
        <f t="shared" si="122"/>
        <v>1055.7</v>
      </c>
      <c r="O272" s="89">
        <f t="shared" si="109"/>
        <v>98.4</v>
      </c>
      <c r="P272" s="89">
        <f t="shared" si="110"/>
        <v>1055.7</v>
      </c>
      <c r="Q272" s="89" t="str">
        <f t="shared" si="135"/>
        <v>-</v>
      </c>
      <c r="R272" s="89">
        <f t="shared" si="131"/>
        <v>0</v>
      </c>
      <c r="S272" s="89" t="str">
        <f t="shared" si="124"/>
        <v>-</v>
      </c>
      <c r="T272" s="89">
        <f t="shared" si="123"/>
        <v>0</v>
      </c>
      <c r="U272" s="96"/>
      <c r="V272" s="76"/>
      <c r="W272" s="113"/>
      <c r="X272" s="91"/>
      <c r="Y272" s="92"/>
      <c r="Z272" s="92"/>
      <c r="AA272" s="91"/>
      <c r="AB272" s="115"/>
      <c r="AC272" s="91"/>
      <c r="AD272" s="91"/>
      <c r="AE272" s="91"/>
      <c r="AF272" s="91"/>
      <c r="AG272" s="91"/>
      <c r="AH272" s="91"/>
      <c r="AI272" s="91"/>
      <c r="AJ272" s="91"/>
      <c r="AK272" s="91"/>
      <c r="AL272" s="91"/>
      <c r="AM272" s="91"/>
      <c r="AN272" s="91"/>
      <c r="AO272" s="91"/>
      <c r="AP272" s="91"/>
      <c r="AQ272" s="91"/>
      <c r="AR272" s="91"/>
      <c r="AS272" s="91"/>
      <c r="AT272" s="91"/>
      <c r="AU272" s="91"/>
      <c r="AV272" s="91"/>
      <c r="AW272" s="91"/>
      <c r="AX272" s="91"/>
      <c r="AY272" s="91"/>
      <c r="AZ272" s="91"/>
      <c r="BA272" s="91"/>
      <c r="BB272" s="91"/>
      <c r="BC272" s="91"/>
      <c r="BD272" s="91"/>
      <c r="BE272" s="91"/>
      <c r="BF272" s="91"/>
      <c r="BG272" s="91"/>
      <c r="BH272" s="91"/>
      <c r="BI272" s="91"/>
      <c r="BJ272" s="91"/>
      <c r="BK272" s="91"/>
      <c r="BL272" s="91"/>
      <c r="BM272" s="91"/>
      <c r="BN272" s="91"/>
      <c r="BO272" s="91"/>
      <c r="BP272" s="91"/>
      <c r="BQ272" s="91"/>
      <c r="BR272" s="91"/>
      <c r="BS272" s="91"/>
      <c r="BT272" s="91"/>
      <c r="BU272" s="91"/>
      <c r="BV272" s="91"/>
      <c r="BW272" s="91"/>
      <c r="BX272" s="91"/>
      <c r="BY272" s="91"/>
      <c r="BZ272" s="91"/>
      <c r="CA272" s="91"/>
      <c r="CB272" s="91"/>
      <c r="CC272" s="91"/>
      <c r="CD272" s="91"/>
      <c r="CE272" s="91"/>
      <c r="CF272" s="91"/>
      <c r="CG272" s="91"/>
      <c r="CH272" s="91"/>
      <c r="CI272" s="91"/>
      <c r="CJ272" s="91"/>
      <c r="CK272" s="91"/>
      <c r="CL272" s="91"/>
      <c r="CM272" s="91"/>
      <c r="CN272" s="91"/>
      <c r="CO272" s="91"/>
      <c r="CP272" s="91"/>
      <c r="CQ272" s="91"/>
      <c r="CR272" s="91"/>
      <c r="CS272" s="91"/>
      <c r="CT272" s="91"/>
      <c r="CU272" s="91"/>
      <c r="CV272" s="91"/>
      <c r="CW272" s="91"/>
      <c r="CX272" s="91"/>
      <c r="CY272" s="91"/>
      <c r="CZ272" s="91"/>
      <c r="DA272" s="91"/>
      <c r="DB272" s="91"/>
      <c r="DC272" s="91"/>
      <c r="DD272" s="91"/>
      <c r="DE272" s="91"/>
      <c r="DF272" s="91"/>
      <c r="DG272" s="91"/>
      <c r="DH272" s="91"/>
      <c r="DI272" s="91"/>
      <c r="DJ272" s="91"/>
      <c r="DK272" s="91"/>
      <c r="DL272" s="91"/>
      <c r="DM272" s="91"/>
      <c r="DN272" s="91"/>
    </row>
    <row r="273" spans="1:118" s="33" customFormat="1" ht="68.25" customHeight="1" outlineLevel="2" x14ac:dyDescent="0.25">
      <c r="A273" s="196" t="s">
        <v>107</v>
      </c>
      <c r="B273" s="197" t="s">
        <v>406</v>
      </c>
      <c r="C273" s="193">
        <f t="shared" si="132"/>
        <v>65472.5</v>
      </c>
      <c r="D273" s="193">
        <f>D274+D275+D276+D277</f>
        <v>65472.5</v>
      </c>
      <c r="E273" s="193">
        <f t="shared" ref="E273:L273" si="137">E274+E275+E276+E277</f>
        <v>0</v>
      </c>
      <c r="F273" s="193">
        <f t="shared" si="137"/>
        <v>0</v>
      </c>
      <c r="G273" s="193">
        <f t="shared" si="137"/>
        <v>0</v>
      </c>
      <c r="H273" s="193">
        <f t="shared" si="134"/>
        <v>64416.800000000003</v>
      </c>
      <c r="I273" s="193">
        <f t="shared" si="137"/>
        <v>64416.800000000003</v>
      </c>
      <c r="J273" s="193">
        <f t="shared" si="137"/>
        <v>0</v>
      </c>
      <c r="K273" s="193">
        <f t="shared" si="137"/>
        <v>0</v>
      </c>
      <c r="L273" s="193">
        <f t="shared" si="137"/>
        <v>0</v>
      </c>
      <c r="M273" s="93">
        <f t="shared" si="128"/>
        <v>98.4</v>
      </c>
      <c r="N273" s="93">
        <f t="shared" si="122"/>
        <v>1055.7</v>
      </c>
      <c r="O273" s="93">
        <f t="shared" si="109"/>
        <v>98.4</v>
      </c>
      <c r="P273" s="93">
        <f t="shared" si="110"/>
        <v>1055.7</v>
      </c>
      <c r="Q273" s="93" t="str">
        <f t="shared" si="135"/>
        <v>-</v>
      </c>
      <c r="R273" s="93">
        <f t="shared" si="131"/>
        <v>0</v>
      </c>
      <c r="S273" s="93" t="str">
        <f t="shared" si="124"/>
        <v>-</v>
      </c>
      <c r="T273" s="93">
        <f t="shared" si="123"/>
        <v>0</v>
      </c>
      <c r="U273" s="99"/>
      <c r="V273" s="76"/>
      <c r="W273" s="113"/>
      <c r="X273" s="91"/>
      <c r="Y273" s="92"/>
      <c r="Z273" s="92"/>
      <c r="AA273" s="91"/>
      <c r="AB273" s="115"/>
      <c r="AC273" s="91"/>
      <c r="AD273" s="91"/>
      <c r="AE273" s="91"/>
      <c r="AF273" s="91"/>
      <c r="AG273" s="91"/>
      <c r="AH273" s="91"/>
      <c r="AI273" s="91"/>
      <c r="AJ273" s="91"/>
      <c r="AK273" s="91"/>
      <c r="AL273" s="91"/>
      <c r="AM273" s="91"/>
      <c r="AN273" s="91"/>
      <c r="AO273" s="91"/>
      <c r="AP273" s="91"/>
      <c r="AQ273" s="91"/>
      <c r="AR273" s="91"/>
      <c r="AS273" s="91"/>
      <c r="AT273" s="91"/>
      <c r="AU273" s="91"/>
      <c r="AV273" s="91"/>
      <c r="AW273" s="91"/>
      <c r="AX273" s="91"/>
      <c r="AY273" s="91"/>
      <c r="AZ273" s="91"/>
      <c r="BA273" s="91"/>
      <c r="BB273" s="91"/>
      <c r="BC273" s="91"/>
      <c r="BD273" s="91"/>
      <c r="BE273" s="91"/>
      <c r="BF273" s="91"/>
      <c r="BG273" s="91"/>
      <c r="BH273" s="91"/>
      <c r="BI273" s="91"/>
      <c r="BJ273" s="91"/>
      <c r="BK273" s="91"/>
      <c r="BL273" s="91"/>
      <c r="BM273" s="91"/>
      <c r="BN273" s="91"/>
      <c r="BO273" s="91"/>
      <c r="BP273" s="91"/>
      <c r="BQ273" s="91"/>
      <c r="BR273" s="91"/>
      <c r="BS273" s="91"/>
      <c r="BT273" s="91"/>
      <c r="BU273" s="91"/>
      <c r="BV273" s="91"/>
      <c r="BW273" s="91"/>
      <c r="BX273" s="91"/>
      <c r="BY273" s="91"/>
      <c r="BZ273" s="91"/>
      <c r="CA273" s="91"/>
      <c r="CB273" s="91"/>
      <c r="CC273" s="91"/>
      <c r="CD273" s="91"/>
      <c r="CE273" s="91"/>
      <c r="CF273" s="91"/>
      <c r="CG273" s="91"/>
      <c r="CH273" s="91"/>
      <c r="CI273" s="91"/>
      <c r="CJ273" s="91"/>
      <c r="CK273" s="91"/>
      <c r="CL273" s="91"/>
      <c r="CM273" s="91"/>
      <c r="CN273" s="91"/>
      <c r="CO273" s="91"/>
      <c r="CP273" s="91"/>
      <c r="CQ273" s="91"/>
      <c r="CR273" s="91"/>
      <c r="CS273" s="91"/>
      <c r="CT273" s="91"/>
      <c r="CU273" s="91"/>
      <c r="CV273" s="91"/>
      <c r="CW273" s="91"/>
      <c r="CX273" s="91"/>
      <c r="CY273" s="91"/>
      <c r="CZ273" s="91"/>
      <c r="DA273" s="91"/>
      <c r="DB273" s="91"/>
      <c r="DC273" s="91"/>
      <c r="DD273" s="91"/>
      <c r="DE273" s="91"/>
      <c r="DF273" s="91"/>
      <c r="DG273" s="91"/>
      <c r="DH273" s="91"/>
      <c r="DI273" s="91"/>
      <c r="DJ273" s="91"/>
      <c r="DK273" s="91"/>
      <c r="DL273" s="91"/>
      <c r="DM273" s="91"/>
      <c r="DN273" s="91"/>
    </row>
    <row r="274" spans="1:118" s="33" customFormat="1" ht="20.25" outlineLevel="3" x14ac:dyDescent="0.25">
      <c r="A274" s="198" t="s">
        <v>174</v>
      </c>
      <c r="B274" s="197" t="s">
        <v>209</v>
      </c>
      <c r="C274" s="193">
        <f t="shared" si="132"/>
        <v>34017</v>
      </c>
      <c r="D274" s="193">
        <v>34017</v>
      </c>
      <c r="E274" s="193">
        <v>0</v>
      </c>
      <c r="F274" s="193">
        <v>0</v>
      </c>
      <c r="G274" s="193">
        <v>0</v>
      </c>
      <c r="H274" s="193">
        <f t="shared" si="134"/>
        <v>33044.6</v>
      </c>
      <c r="I274" s="193">
        <v>33044.6</v>
      </c>
      <c r="J274" s="193">
        <v>0</v>
      </c>
      <c r="K274" s="193">
        <v>0</v>
      </c>
      <c r="L274" s="193">
        <v>0</v>
      </c>
      <c r="M274" s="93">
        <f t="shared" si="128"/>
        <v>97.1</v>
      </c>
      <c r="N274" s="93">
        <f t="shared" si="122"/>
        <v>972.4</v>
      </c>
      <c r="O274" s="93">
        <f t="shared" si="109"/>
        <v>97.1</v>
      </c>
      <c r="P274" s="93">
        <f t="shared" si="110"/>
        <v>972.4</v>
      </c>
      <c r="Q274" s="93" t="str">
        <f t="shared" si="135"/>
        <v>-</v>
      </c>
      <c r="R274" s="93">
        <f t="shared" si="131"/>
        <v>0</v>
      </c>
      <c r="S274" s="93" t="str">
        <f t="shared" si="124"/>
        <v>-</v>
      </c>
      <c r="T274" s="93">
        <f t="shared" si="123"/>
        <v>0</v>
      </c>
      <c r="U274" s="99"/>
      <c r="V274" s="76"/>
      <c r="W274" s="113"/>
      <c r="X274" s="91"/>
      <c r="Y274" s="92"/>
      <c r="Z274" s="92"/>
      <c r="AA274" s="91"/>
      <c r="AB274" s="115"/>
      <c r="AC274" s="91"/>
      <c r="AD274" s="91"/>
      <c r="AE274" s="91"/>
      <c r="AF274" s="91"/>
      <c r="AG274" s="91"/>
      <c r="AH274" s="91"/>
      <c r="AI274" s="91"/>
      <c r="AJ274" s="91"/>
      <c r="AK274" s="91"/>
      <c r="AL274" s="91"/>
      <c r="AM274" s="91"/>
      <c r="AN274" s="91"/>
      <c r="AO274" s="91"/>
      <c r="AP274" s="91"/>
      <c r="AQ274" s="91"/>
      <c r="AR274" s="91"/>
      <c r="AS274" s="91"/>
      <c r="AT274" s="91"/>
      <c r="AU274" s="91"/>
      <c r="AV274" s="91"/>
      <c r="AW274" s="91"/>
      <c r="AX274" s="91"/>
      <c r="AY274" s="91"/>
      <c r="AZ274" s="91"/>
      <c r="BA274" s="91"/>
      <c r="BB274" s="91"/>
      <c r="BC274" s="91"/>
      <c r="BD274" s="91"/>
      <c r="BE274" s="91"/>
      <c r="BF274" s="91"/>
      <c r="BG274" s="91"/>
      <c r="BH274" s="91"/>
      <c r="BI274" s="91"/>
      <c r="BJ274" s="91"/>
      <c r="BK274" s="91"/>
      <c r="BL274" s="91"/>
      <c r="BM274" s="91"/>
      <c r="BN274" s="91"/>
      <c r="BO274" s="91"/>
      <c r="BP274" s="91"/>
      <c r="BQ274" s="91"/>
      <c r="BR274" s="91"/>
      <c r="BS274" s="91"/>
      <c r="BT274" s="91"/>
      <c r="BU274" s="91"/>
      <c r="BV274" s="91"/>
      <c r="BW274" s="91"/>
      <c r="BX274" s="91"/>
      <c r="BY274" s="91"/>
      <c r="BZ274" s="91"/>
      <c r="CA274" s="91"/>
      <c r="CB274" s="91"/>
      <c r="CC274" s="91"/>
      <c r="CD274" s="91"/>
      <c r="CE274" s="91"/>
      <c r="CF274" s="91"/>
      <c r="CG274" s="91"/>
      <c r="CH274" s="91"/>
      <c r="CI274" s="91"/>
      <c r="CJ274" s="91"/>
      <c r="CK274" s="91"/>
      <c r="CL274" s="91"/>
      <c r="CM274" s="91"/>
      <c r="CN274" s="91"/>
      <c r="CO274" s="91"/>
      <c r="CP274" s="91"/>
      <c r="CQ274" s="91"/>
      <c r="CR274" s="91"/>
      <c r="CS274" s="91"/>
      <c r="CT274" s="91"/>
      <c r="CU274" s="91"/>
      <c r="CV274" s="91"/>
      <c r="CW274" s="91"/>
      <c r="CX274" s="91"/>
      <c r="CY274" s="91"/>
      <c r="CZ274" s="91"/>
      <c r="DA274" s="91"/>
      <c r="DB274" s="91"/>
      <c r="DC274" s="91"/>
      <c r="DD274" s="91"/>
      <c r="DE274" s="91"/>
      <c r="DF274" s="91"/>
      <c r="DG274" s="91"/>
      <c r="DH274" s="91"/>
      <c r="DI274" s="91"/>
      <c r="DJ274" s="91"/>
      <c r="DK274" s="91"/>
      <c r="DL274" s="91"/>
      <c r="DM274" s="91"/>
      <c r="DN274" s="91"/>
    </row>
    <row r="275" spans="1:118" s="33" customFormat="1" ht="20.25" outlineLevel="3" x14ac:dyDescent="0.25">
      <c r="A275" s="198" t="s">
        <v>175</v>
      </c>
      <c r="B275" s="197" t="s">
        <v>210</v>
      </c>
      <c r="C275" s="193">
        <f t="shared" si="132"/>
        <v>24236</v>
      </c>
      <c r="D275" s="193">
        <v>24236</v>
      </c>
      <c r="E275" s="193">
        <v>0</v>
      </c>
      <c r="F275" s="193">
        <v>0</v>
      </c>
      <c r="G275" s="193">
        <v>0</v>
      </c>
      <c r="H275" s="193">
        <f t="shared" si="134"/>
        <v>24226.6</v>
      </c>
      <c r="I275" s="193">
        <v>24226.6</v>
      </c>
      <c r="J275" s="193">
        <v>0</v>
      </c>
      <c r="K275" s="193">
        <v>0</v>
      </c>
      <c r="L275" s="193">
        <v>0</v>
      </c>
      <c r="M275" s="93">
        <f t="shared" si="128"/>
        <v>100</v>
      </c>
      <c r="N275" s="93">
        <f t="shared" si="122"/>
        <v>9.4</v>
      </c>
      <c r="O275" s="93">
        <f t="shared" si="109"/>
        <v>100</v>
      </c>
      <c r="P275" s="93">
        <f t="shared" si="110"/>
        <v>9.4</v>
      </c>
      <c r="Q275" s="93" t="str">
        <f t="shared" si="135"/>
        <v>-</v>
      </c>
      <c r="R275" s="93">
        <f t="shared" si="131"/>
        <v>0</v>
      </c>
      <c r="S275" s="93" t="str">
        <f t="shared" si="124"/>
        <v>-</v>
      </c>
      <c r="T275" s="93">
        <f t="shared" si="123"/>
        <v>0</v>
      </c>
      <c r="U275" s="99"/>
      <c r="V275" s="76"/>
      <c r="W275" s="113"/>
      <c r="X275" s="91"/>
      <c r="Y275" s="92"/>
      <c r="Z275" s="92"/>
      <c r="AA275" s="91"/>
      <c r="AB275" s="115"/>
      <c r="AC275" s="91"/>
      <c r="AD275" s="91"/>
      <c r="AE275" s="91"/>
      <c r="AF275" s="91"/>
      <c r="AG275" s="91"/>
      <c r="AH275" s="91"/>
      <c r="AI275" s="91"/>
      <c r="AJ275" s="91"/>
      <c r="AK275" s="91"/>
      <c r="AL275" s="91"/>
      <c r="AM275" s="91"/>
      <c r="AN275" s="91"/>
      <c r="AO275" s="91"/>
      <c r="AP275" s="91"/>
      <c r="AQ275" s="91"/>
      <c r="AR275" s="91"/>
      <c r="AS275" s="91"/>
      <c r="AT275" s="91"/>
      <c r="AU275" s="91"/>
      <c r="AV275" s="91"/>
      <c r="AW275" s="91"/>
      <c r="AX275" s="91"/>
      <c r="AY275" s="91"/>
      <c r="AZ275" s="91"/>
      <c r="BA275" s="91"/>
      <c r="BB275" s="91"/>
      <c r="BC275" s="91"/>
      <c r="BD275" s="91"/>
      <c r="BE275" s="91"/>
      <c r="BF275" s="91"/>
      <c r="BG275" s="91"/>
      <c r="BH275" s="91"/>
      <c r="BI275" s="91"/>
      <c r="BJ275" s="91"/>
      <c r="BK275" s="91"/>
      <c r="BL275" s="91"/>
      <c r="BM275" s="91"/>
      <c r="BN275" s="91"/>
      <c r="BO275" s="91"/>
      <c r="BP275" s="91"/>
      <c r="BQ275" s="91"/>
      <c r="BR275" s="91"/>
      <c r="BS275" s="91"/>
      <c r="BT275" s="91"/>
      <c r="BU275" s="91"/>
      <c r="BV275" s="91"/>
      <c r="BW275" s="91"/>
      <c r="BX275" s="91"/>
      <c r="BY275" s="91"/>
      <c r="BZ275" s="91"/>
      <c r="CA275" s="91"/>
      <c r="CB275" s="91"/>
      <c r="CC275" s="91"/>
      <c r="CD275" s="91"/>
      <c r="CE275" s="91"/>
      <c r="CF275" s="91"/>
      <c r="CG275" s="91"/>
      <c r="CH275" s="91"/>
      <c r="CI275" s="91"/>
      <c r="CJ275" s="91"/>
      <c r="CK275" s="91"/>
      <c r="CL275" s="91"/>
      <c r="CM275" s="91"/>
      <c r="CN275" s="91"/>
      <c r="CO275" s="91"/>
      <c r="CP275" s="91"/>
      <c r="CQ275" s="91"/>
      <c r="CR275" s="91"/>
      <c r="CS275" s="91"/>
      <c r="CT275" s="91"/>
      <c r="CU275" s="91"/>
      <c r="CV275" s="91"/>
      <c r="CW275" s="91"/>
      <c r="CX275" s="91"/>
      <c r="CY275" s="91"/>
      <c r="CZ275" s="91"/>
      <c r="DA275" s="91"/>
      <c r="DB275" s="91"/>
      <c r="DC275" s="91"/>
      <c r="DD275" s="91"/>
      <c r="DE275" s="91"/>
      <c r="DF275" s="91"/>
      <c r="DG275" s="91"/>
      <c r="DH275" s="91"/>
      <c r="DI275" s="91"/>
      <c r="DJ275" s="91"/>
      <c r="DK275" s="91"/>
      <c r="DL275" s="91"/>
      <c r="DM275" s="91"/>
      <c r="DN275" s="91"/>
    </row>
    <row r="276" spans="1:118" s="33" customFormat="1" ht="20.25" outlineLevel="3" x14ac:dyDescent="0.25">
      <c r="A276" s="198" t="s">
        <v>176</v>
      </c>
      <c r="B276" s="197" t="s">
        <v>211</v>
      </c>
      <c r="C276" s="193">
        <f t="shared" si="132"/>
        <v>5474.2</v>
      </c>
      <c r="D276" s="193">
        <v>5474.2</v>
      </c>
      <c r="E276" s="193">
        <v>0</v>
      </c>
      <c r="F276" s="193">
        <v>0</v>
      </c>
      <c r="G276" s="193">
        <v>0</v>
      </c>
      <c r="H276" s="193">
        <f t="shared" si="134"/>
        <v>5400.3</v>
      </c>
      <c r="I276" s="193">
        <v>5400.3</v>
      </c>
      <c r="J276" s="193">
        <v>0</v>
      </c>
      <c r="K276" s="193">
        <v>0</v>
      </c>
      <c r="L276" s="193">
        <v>0</v>
      </c>
      <c r="M276" s="93">
        <f t="shared" si="128"/>
        <v>98.7</v>
      </c>
      <c r="N276" s="93">
        <f t="shared" si="122"/>
        <v>73.900000000000006</v>
      </c>
      <c r="O276" s="93">
        <f t="shared" si="109"/>
        <v>98.7</v>
      </c>
      <c r="P276" s="93">
        <f t="shared" si="110"/>
        <v>73.900000000000006</v>
      </c>
      <c r="Q276" s="93" t="str">
        <f t="shared" si="135"/>
        <v>-</v>
      </c>
      <c r="R276" s="93">
        <f t="shared" si="131"/>
        <v>0</v>
      </c>
      <c r="S276" s="93" t="str">
        <f t="shared" si="124"/>
        <v>-</v>
      </c>
      <c r="T276" s="93">
        <f t="shared" si="123"/>
        <v>0</v>
      </c>
      <c r="U276" s="99"/>
      <c r="V276" s="76"/>
      <c r="W276" s="113"/>
      <c r="X276" s="91"/>
      <c r="Y276" s="92"/>
      <c r="Z276" s="92"/>
      <c r="AA276" s="91"/>
      <c r="AB276" s="115"/>
      <c r="AC276" s="91"/>
      <c r="AD276" s="91"/>
      <c r="AE276" s="91"/>
      <c r="AF276" s="91"/>
      <c r="AG276" s="91"/>
      <c r="AH276" s="91"/>
      <c r="AI276" s="91"/>
      <c r="AJ276" s="91"/>
      <c r="AK276" s="91"/>
      <c r="AL276" s="91"/>
      <c r="AM276" s="91"/>
      <c r="AN276" s="91"/>
      <c r="AO276" s="91"/>
      <c r="AP276" s="91"/>
      <c r="AQ276" s="91"/>
      <c r="AR276" s="91"/>
      <c r="AS276" s="91"/>
      <c r="AT276" s="91"/>
      <c r="AU276" s="91"/>
      <c r="AV276" s="91"/>
      <c r="AW276" s="91"/>
      <c r="AX276" s="91"/>
      <c r="AY276" s="91"/>
      <c r="AZ276" s="91"/>
      <c r="BA276" s="91"/>
      <c r="BB276" s="91"/>
      <c r="BC276" s="91"/>
      <c r="BD276" s="91"/>
      <c r="BE276" s="91"/>
      <c r="BF276" s="91"/>
      <c r="BG276" s="91"/>
      <c r="BH276" s="91"/>
      <c r="BI276" s="91"/>
      <c r="BJ276" s="91"/>
      <c r="BK276" s="91"/>
      <c r="BL276" s="91"/>
      <c r="BM276" s="91"/>
      <c r="BN276" s="91"/>
      <c r="BO276" s="91"/>
      <c r="BP276" s="91"/>
      <c r="BQ276" s="91"/>
      <c r="BR276" s="91"/>
      <c r="BS276" s="91"/>
      <c r="BT276" s="91"/>
      <c r="BU276" s="91"/>
      <c r="BV276" s="91"/>
      <c r="BW276" s="91"/>
      <c r="BX276" s="91"/>
      <c r="BY276" s="91"/>
      <c r="BZ276" s="91"/>
      <c r="CA276" s="91"/>
      <c r="CB276" s="91"/>
      <c r="CC276" s="91"/>
      <c r="CD276" s="91"/>
      <c r="CE276" s="91"/>
      <c r="CF276" s="91"/>
      <c r="CG276" s="91"/>
      <c r="CH276" s="91"/>
      <c r="CI276" s="91"/>
      <c r="CJ276" s="91"/>
      <c r="CK276" s="91"/>
      <c r="CL276" s="91"/>
      <c r="CM276" s="91"/>
      <c r="CN276" s="91"/>
      <c r="CO276" s="91"/>
      <c r="CP276" s="91"/>
      <c r="CQ276" s="91"/>
      <c r="CR276" s="91"/>
      <c r="CS276" s="91"/>
      <c r="CT276" s="91"/>
      <c r="CU276" s="91"/>
      <c r="CV276" s="91"/>
      <c r="CW276" s="91"/>
      <c r="CX276" s="91"/>
      <c r="CY276" s="91"/>
      <c r="CZ276" s="91"/>
      <c r="DA276" s="91"/>
      <c r="DB276" s="91"/>
      <c r="DC276" s="91"/>
      <c r="DD276" s="91"/>
      <c r="DE276" s="91"/>
      <c r="DF276" s="91"/>
      <c r="DG276" s="91"/>
      <c r="DH276" s="91"/>
      <c r="DI276" s="91"/>
      <c r="DJ276" s="91"/>
      <c r="DK276" s="91"/>
      <c r="DL276" s="91"/>
      <c r="DM276" s="91"/>
      <c r="DN276" s="91"/>
    </row>
    <row r="277" spans="1:118" s="33" customFormat="1" ht="20.25" outlineLevel="3" x14ac:dyDescent="0.25">
      <c r="A277" s="198" t="s">
        <v>212</v>
      </c>
      <c r="B277" s="197" t="s">
        <v>88</v>
      </c>
      <c r="C277" s="193">
        <f t="shared" si="132"/>
        <v>1745.3</v>
      </c>
      <c r="D277" s="193">
        <v>1745.3</v>
      </c>
      <c r="E277" s="193">
        <v>0</v>
      </c>
      <c r="F277" s="193">
        <v>0</v>
      </c>
      <c r="G277" s="193">
        <v>0</v>
      </c>
      <c r="H277" s="193">
        <f t="shared" si="134"/>
        <v>1745.3</v>
      </c>
      <c r="I277" s="193">
        <v>1745.3</v>
      </c>
      <c r="J277" s="193">
        <v>0</v>
      </c>
      <c r="K277" s="193">
        <v>0</v>
      </c>
      <c r="L277" s="193">
        <v>0</v>
      </c>
      <c r="M277" s="93">
        <f t="shared" si="128"/>
        <v>100</v>
      </c>
      <c r="N277" s="93">
        <f t="shared" ref="N277:N311" si="138">C277-H277</f>
        <v>0</v>
      </c>
      <c r="O277" s="93">
        <f t="shared" si="109"/>
        <v>100</v>
      </c>
      <c r="P277" s="93">
        <f t="shared" si="110"/>
        <v>0</v>
      </c>
      <c r="Q277" s="93" t="str">
        <f t="shared" si="135"/>
        <v>-</v>
      </c>
      <c r="R277" s="93">
        <f t="shared" si="131"/>
        <v>0</v>
      </c>
      <c r="S277" s="93" t="str">
        <f t="shared" si="124"/>
        <v>-</v>
      </c>
      <c r="T277" s="93">
        <f t="shared" ref="T277:T311" si="139">F277-K277</f>
        <v>0</v>
      </c>
      <c r="U277" s="99"/>
      <c r="V277" s="76"/>
      <c r="W277" s="113"/>
      <c r="X277" s="91"/>
      <c r="Y277" s="92"/>
      <c r="Z277" s="92"/>
      <c r="AA277" s="91"/>
      <c r="AB277" s="115"/>
      <c r="AC277" s="91"/>
      <c r="AD277" s="91"/>
      <c r="AE277" s="91"/>
      <c r="AF277" s="91"/>
      <c r="AG277" s="91"/>
      <c r="AH277" s="91"/>
      <c r="AI277" s="91"/>
      <c r="AJ277" s="91"/>
      <c r="AK277" s="91"/>
      <c r="AL277" s="91"/>
      <c r="AM277" s="91"/>
      <c r="AN277" s="91"/>
      <c r="AO277" s="91"/>
      <c r="AP277" s="91"/>
      <c r="AQ277" s="91"/>
      <c r="AR277" s="91"/>
      <c r="AS277" s="91"/>
      <c r="AT277" s="91"/>
      <c r="AU277" s="91"/>
      <c r="AV277" s="91"/>
      <c r="AW277" s="91"/>
      <c r="AX277" s="91"/>
      <c r="AY277" s="91"/>
      <c r="AZ277" s="91"/>
      <c r="BA277" s="91"/>
      <c r="BB277" s="91"/>
      <c r="BC277" s="91"/>
      <c r="BD277" s="91"/>
      <c r="BE277" s="91"/>
      <c r="BF277" s="91"/>
      <c r="BG277" s="91"/>
      <c r="BH277" s="91"/>
      <c r="BI277" s="91"/>
      <c r="BJ277" s="91"/>
      <c r="BK277" s="91"/>
      <c r="BL277" s="91"/>
      <c r="BM277" s="91"/>
      <c r="BN277" s="91"/>
      <c r="BO277" s="91"/>
      <c r="BP277" s="91"/>
      <c r="BQ277" s="91"/>
      <c r="BR277" s="91"/>
      <c r="BS277" s="91"/>
      <c r="BT277" s="91"/>
      <c r="BU277" s="91"/>
      <c r="BV277" s="91"/>
      <c r="BW277" s="91"/>
      <c r="BX277" s="91"/>
      <c r="BY277" s="91"/>
      <c r="BZ277" s="91"/>
      <c r="CA277" s="91"/>
      <c r="CB277" s="91"/>
      <c r="CC277" s="91"/>
      <c r="CD277" s="91"/>
      <c r="CE277" s="91"/>
      <c r="CF277" s="91"/>
      <c r="CG277" s="91"/>
      <c r="CH277" s="91"/>
      <c r="CI277" s="91"/>
      <c r="CJ277" s="91"/>
      <c r="CK277" s="91"/>
      <c r="CL277" s="91"/>
      <c r="CM277" s="91"/>
      <c r="CN277" s="91"/>
      <c r="CO277" s="91"/>
      <c r="CP277" s="91"/>
      <c r="CQ277" s="91"/>
      <c r="CR277" s="91"/>
      <c r="CS277" s="91"/>
      <c r="CT277" s="91"/>
      <c r="CU277" s="91"/>
      <c r="CV277" s="91"/>
      <c r="CW277" s="91"/>
      <c r="CX277" s="91"/>
      <c r="CY277" s="91"/>
      <c r="CZ277" s="91"/>
      <c r="DA277" s="91"/>
      <c r="DB277" s="91"/>
      <c r="DC277" s="91"/>
      <c r="DD277" s="91"/>
      <c r="DE277" s="91"/>
      <c r="DF277" s="91"/>
      <c r="DG277" s="91"/>
      <c r="DH277" s="91"/>
      <c r="DI277" s="91"/>
      <c r="DJ277" s="91"/>
      <c r="DK277" s="91"/>
      <c r="DL277" s="91"/>
      <c r="DM277" s="91"/>
      <c r="DN277" s="91"/>
    </row>
    <row r="278" spans="1:118" s="191" customFormat="1" ht="41.25" customHeight="1" outlineLevel="1" x14ac:dyDescent="0.25">
      <c r="A278" s="199"/>
      <c r="B278" s="88" t="s">
        <v>89</v>
      </c>
      <c r="C278" s="89">
        <f t="shared" si="132"/>
        <v>56893</v>
      </c>
      <c r="D278" s="190">
        <f>D279</f>
        <v>56893</v>
      </c>
      <c r="E278" s="190">
        <f>E279</f>
        <v>0</v>
      </c>
      <c r="F278" s="190">
        <f>F279</f>
        <v>0</v>
      </c>
      <c r="G278" s="190">
        <f>SUM(G279:G281)</f>
        <v>0</v>
      </c>
      <c r="H278" s="89">
        <f t="shared" si="134"/>
        <v>56889.599999999999</v>
      </c>
      <c r="I278" s="190">
        <f>I279</f>
        <v>56889.599999999999</v>
      </c>
      <c r="J278" s="190">
        <f>J279</f>
        <v>0</v>
      </c>
      <c r="K278" s="190">
        <f>K279</f>
        <v>0</v>
      </c>
      <c r="L278" s="190">
        <f>L279</f>
        <v>0</v>
      </c>
      <c r="M278" s="190">
        <f t="shared" si="128"/>
        <v>100</v>
      </c>
      <c r="N278" s="190">
        <f t="shared" si="138"/>
        <v>3.4</v>
      </c>
      <c r="O278" s="190">
        <f t="shared" si="109"/>
        <v>100</v>
      </c>
      <c r="P278" s="190">
        <f t="shared" si="110"/>
        <v>3.4</v>
      </c>
      <c r="Q278" s="190" t="str">
        <f t="shared" si="135"/>
        <v>-</v>
      </c>
      <c r="R278" s="190">
        <f t="shared" si="131"/>
        <v>0</v>
      </c>
      <c r="S278" s="190" t="str">
        <f t="shared" si="124"/>
        <v>-</v>
      </c>
      <c r="T278" s="190">
        <f t="shared" si="139"/>
        <v>0</v>
      </c>
      <c r="U278" s="200"/>
      <c r="V278" s="76"/>
      <c r="W278" s="113"/>
      <c r="X278" s="91"/>
      <c r="Y278" s="92"/>
      <c r="Z278" s="92"/>
      <c r="AA278" s="91"/>
      <c r="AB278" s="115"/>
      <c r="AC278" s="91"/>
      <c r="AD278" s="91"/>
      <c r="AE278" s="91"/>
      <c r="AF278" s="91"/>
      <c r="AG278" s="91"/>
      <c r="AH278" s="91"/>
      <c r="AI278" s="91"/>
      <c r="AJ278" s="91"/>
      <c r="AK278" s="91"/>
      <c r="AL278" s="91"/>
      <c r="AM278" s="91"/>
      <c r="AN278" s="91"/>
      <c r="AO278" s="91"/>
      <c r="AP278" s="91"/>
      <c r="AQ278" s="91"/>
      <c r="AR278" s="91"/>
      <c r="AS278" s="91"/>
      <c r="AT278" s="91"/>
      <c r="AU278" s="91"/>
      <c r="AV278" s="91"/>
      <c r="AW278" s="91"/>
      <c r="AX278" s="91"/>
      <c r="AY278" s="91"/>
      <c r="AZ278" s="91"/>
      <c r="BA278" s="91"/>
      <c r="BB278" s="91"/>
      <c r="BC278" s="91"/>
      <c r="BD278" s="91"/>
      <c r="BE278" s="91"/>
      <c r="BF278" s="91"/>
      <c r="BG278" s="91"/>
      <c r="BH278" s="91"/>
      <c r="BI278" s="91"/>
      <c r="BJ278" s="91"/>
      <c r="BK278" s="91"/>
      <c r="BL278" s="91"/>
      <c r="BM278" s="91"/>
      <c r="BN278" s="91"/>
      <c r="BO278" s="91"/>
      <c r="BP278" s="91"/>
      <c r="BQ278" s="91"/>
      <c r="BR278" s="91"/>
      <c r="BS278" s="91"/>
      <c r="BT278" s="91"/>
      <c r="BU278" s="91"/>
      <c r="BV278" s="91"/>
      <c r="BW278" s="91"/>
      <c r="BX278" s="91"/>
      <c r="BY278" s="91"/>
      <c r="BZ278" s="91"/>
      <c r="CA278" s="91"/>
      <c r="CB278" s="91"/>
      <c r="CC278" s="91"/>
      <c r="CD278" s="91"/>
      <c r="CE278" s="91"/>
      <c r="CF278" s="91"/>
      <c r="CG278" s="91"/>
      <c r="CH278" s="91"/>
      <c r="CI278" s="91"/>
      <c r="CJ278" s="91"/>
      <c r="CK278" s="91"/>
      <c r="CL278" s="91"/>
      <c r="CM278" s="91"/>
      <c r="CN278" s="91"/>
      <c r="CO278" s="91"/>
      <c r="CP278" s="91"/>
      <c r="CQ278" s="91"/>
      <c r="CR278" s="91"/>
      <c r="CS278" s="91"/>
      <c r="CT278" s="91"/>
      <c r="CU278" s="91"/>
      <c r="CV278" s="91"/>
      <c r="CW278" s="91"/>
      <c r="CX278" s="91"/>
      <c r="CY278" s="91"/>
      <c r="CZ278" s="91"/>
      <c r="DA278" s="91"/>
      <c r="DB278" s="91"/>
      <c r="DC278" s="91"/>
      <c r="DD278" s="91"/>
      <c r="DE278" s="91"/>
      <c r="DF278" s="91"/>
      <c r="DG278" s="91"/>
      <c r="DH278" s="91"/>
      <c r="DI278" s="91"/>
      <c r="DJ278" s="91"/>
      <c r="DK278" s="91"/>
      <c r="DL278" s="91"/>
      <c r="DM278" s="91"/>
      <c r="DN278" s="91"/>
    </row>
    <row r="279" spans="1:118" s="33" customFormat="1" ht="31.5" outlineLevel="2" x14ac:dyDescent="0.25">
      <c r="A279" s="201" t="s">
        <v>110</v>
      </c>
      <c r="B279" s="202" t="s">
        <v>407</v>
      </c>
      <c r="C279" s="93">
        <f t="shared" si="132"/>
        <v>56893</v>
      </c>
      <c r="D279" s="203">
        <f>D280+D281</f>
        <v>56893</v>
      </c>
      <c r="E279" s="203">
        <f t="shared" ref="E279:L279" si="140">E280+E281</f>
        <v>0</v>
      </c>
      <c r="F279" s="203">
        <f t="shared" si="140"/>
        <v>0</v>
      </c>
      <c r="G279" s="203">
        <f t="shared" si="140"/>
        <v>0</v>
      </c>
      <c r="H279" s="203">
        <f t="shared" si="134"/>
        <v>56889.599999999999</v>
      </c>
      <c r="I279" s="203">
        <f t="shared" si="140"/>
        <v>56889.599999999999</v>
      </c>
      <c r="J279" s="203">
        <f t="shared" si="140"/>
        <v>0</v>
      </c>
      <c r="K279" s="203">
        <f t="shared" si="140"/>
        <v>0</v>
      </c>
      <c r="L279" s="203">
        <f t="shared" si="140"/>
        <v>0</v>
      </c>
      <c r="M279" s="93">
        <f t="shared" si="128"/>
        <v>100</v>
      </c>
      <c r="N279" s="93">
        <f t="shared" si="138"/>
        <v>3.4</v>
      </c>
      <c r="O279" s="93">
        <f t="shared" si="109"/>
        <v>100</v>
      </c>
      <c r="P279" s="93">
        <f t="shared" si="110"/>
        <v>3.4</v>
      </c>
      <c r="Q279" s="93" t="str">
        <f t="shared" si="135"/>
        <v>-</v>
      </c>
      <c r="R279" s="93">
        <f t="shared" si="131"/>
        <v>0</v>
      </c>
      <c r="S279" s="93" t="str">
        <f t="shared" ref="S279:S311" si="141">IFERROR(K279/F279*100,"-")</f>
        <v>-</v>
      </c>
      <c r="T279" s="93">
        <f t="shared" si="139"/>
        <v>0</v>
      </c>
      <c r="U279" s="99"/>
      <c r="V279" s="76"/>
      <c r="W279" s="113"/>
      <c r="X279" s="91"/>
      <c r="Y279" s="92"/>
      <c r="Z279" s="92"/>
      <c r="AA279" s="91"/>
      <c r="AB279" s="115"/>
      <c r="AC279" s="91"/>
      <c r="AD279" s="91"/>
      <c r="AE279" s="91"/>
      <c r="AF279" s="91"/>
      <c r="AG279" s="91"/>
      <c r="AH279" s="91"/>
      <c r="AI279" s="91"/>
      <c r="AJ279" s="91"/>
      <c r="AK279" s="91"/>
      <c r="AL279" s="91"/>
      <c r="AM279" s="91"/>
      <c r="AN279" s="91"/>
      <c r="AO279" s="91"/>
      <c r="AP279" s="91"/>
      <c r="AQ279" s="91"/>
      <c r="AR279" s="91"/>
      <c r="AS279" s="91"/>
      <c r="AT279" s="91"/>
      <c r="AU279" s="91"/>
      <c r="AV279" s="91"/>
      <c r="AW279" s="91"/>
      <c r="AX279" s="91"/>
      <c r="AY279" s="91"/>
      <c r="AZ279" s="91"/>
      <c r="BA279" s="91"/>
      <c r="BB279" s="91"/>
      <c r="BC279" s="91"/>
      <c r="BD279" s="91"/>
      <c r="BE279" s="91"/>
      <c r="BF279" s="91"/>
      <c r="BG279" s="91"/>
      <c r="BH279" s="91"/>
      <c r="BI279" s="91"/>
      <c r="BJ279" s="91"/>
      <c r="BK279" s="91"/>
      <c r="BL279" s="91"/>
      <c r="BM279" s="91"/>
      <c r="BN279" s="91"/>
      <c r="BO279" s="91"/>
      <c r="BP279" s="91"/>
      <c r="BQ279" s="91"/>
      <c r="BR279" s="91"/>
      <c r="BS279" s="91"/>
      <c r="BT279" s="91"/>
      <c r="BU279" s="91"/>
      <c r="BV279" s="91"/>
      <c r="BW279" s="91"/>
      <c r="BX279" s="91"/>
      <c r="BY279" s="91"/>
      <c r="BZ279" s="91"/>
      <c r="CA279" s="91"/>
      <c r="CB279" s="91"/>
      <c r="CC279" s="91"/>
      <c r="CD279" s="91"/>
      <c r="CE279" s="91"/>
      <c r="CF279" s="91"/>
      <c r="CG279" s="91"/>
      <c r="CH279" s="91"/>
      <c r="CI279" s="91"/>
      <c r="CJ279" s="91"/>
      <c r="CK279" s="91"/>
      <c r="CL279" s="91"/>
      <c r="CM279" s="91"/>
      <c r="CN279" s="91"/>
      <c r="CO279" s="91"/>
      <c r="CP279" s="91"/>
      <c r="CQ279" s="91"/>
      <c r="CR279" s="91"/>
      <c r="CS279" s="91"/>
      <c r="CT279" s="91"/>
      <c r="CU279" s="91"/>
      <c r="CV279" s="91"/>
      <c r="CW279" s="91"/>
      <c r="CX279" s="91"/>
      <c r="CY279" s="91"/>
      <c r="CZ279" s="91"/>
      <c r="DA279" s="91"/>
      <c r="DB279" s="91"/>
      <c r="DC279" s="91"/>
      <c r="DD279" s="91"/>
      <c r="DE279" s="91"/>
      <c r="DF279" s="91"/>
      <c r="DG279" s="91"/>
      <c r="DH279" s="91"/>
      <c r="DI279" s="91"/>
      <c r="DJ279" s="91"/>
      <c r="DK279" s="91"/>
      <c r="DL279" s="91"/>
      <c r="DM279" s="91"/>
      <c r="DN279" s="91"/>
    </row>
    <row r="280" spans="1:118" s="33" customFormat="1" ht="20.25" outlineLevel="3" x14ac:dyDescent="0.25">
      <c r="A280" s="201" t="s">
        <v>213</v>
      </c>
      <c r="B280" s="202" t="s">
        <v>214</v>
      </c>
      <c r="C280" s="93">
        <f t="shared" si="132"/>
        <v>4712.2</v>
      </c>
      <c r="D280" s="203">
        <v>4712.2</v>
      </c>
      <c r="E280" s="203">
        <v>0</v>
      </c>
      <c r="F280" s="203">
        <v>0</v>
      </c>
      <c r="G280" s="203">
        <v>0</v>
      </c>
      <c r="H280" s="203">
        <f t="shared" si="134"/>
        <v>4712.2</v>
      </c>
      <c r="I280" s="203">
        <v>4712.2</v>
      </c>
      <c r="J280" s="203">
        <v>0</v>
      </c>
      <c r="K280" s="203">
        <v>0</v>
      </c>
      <c r="L280" s="203">
        <v>0</v>
      </c>
      <c r="M280" s="93">
        <f t="shared" si="128"/>
        <v>100</v>
      </c>
      <c r="N280" s="93">
        <f t="shared" si="138"/>
        <v>0</v>
      </c>
      <c r="O280" s="93">
        <f t="shared" si="109"/>
        <v>100</v>
      </c>
      <c r="P280" s="93">
        <f t="shared" si="110"/>
        <v>0</v>
      </c>
      <c r="Q280" s="93" t="str">
        <f t="shared" si="135"/>
        <v>-</v>
      </c>
      <c r="R280" s="93">
        <f t="shared" si="131"/>
        <v>0</v>
      </c>
      <c r="S280" s="93" t="str">
        <f t="shared" si="141"/>
        <v>-</v>
      </c>
      <c r="T280" s="93">
        <f t="shared" si="139"/>
        <v>0</v>
      </c>
      <c r="U280" s="99"/>
      <c r="V280" s="76"/>
      <c r="W280" s="113"/>
      <c r="X280" s="91"/>
      <c r="Y280" s="92"/>
      <c r="Z280" s="92"/>
      <c r="AA280" s="91"/>
      <c r="AB280" s="115"/>
      <c r="AC280" s="91"/>
      <c r="AD280" s="91"/>
      <c r="AE280" s="91"/>
      <c r="AF280" s="91"/>
      <c r="AG280" s="91"/>
      <c r="AH280" s="91"/>
      <c r="AI280" s="91"/>
      <c r="AJ280" s="91"/>
      <c r="AK280" s="91"/>
      <c r="AL280" s="91"/>
      <c r="AM280" s="91"/>
      <c r="AN280" s="91"/>
      <c r="AO280" s="91"/>
      <c r="AP280" s="91"/>
      <c r="AQ280" s="91"/>
      <c r="AR280" s="91"/>
      <c r="AS280" s="91"/>
      <c r="AT280" s="91"/>
      <c r="AU280" s="91"/>
      <c r="AV280" s="91"/>
      <c r="AW280" s="91"/>
      <c r="AX280" s="91"/>
      <c r="AY280" s="91"/>
      <c r="AZ280" s="91"/>
      <c r="BA280" s="91"/>
      <c r="BB280" s="91"/>
      <c r="BC280" s="91"/>
      <c r="BD280" s="91"/>
      <c r="BE280" s="91"/>
      <c r="BF280" s="91"/>
      <c r="BG280" s="91"/>
      <c r="BH280" s="91"/>
      <c r="BI280" s="91"/>
      <c r="BJ280" s="91"/>
      <c r="BK280" s="91"/>
      <c r="BL280" s="91"/>
      <c r="BM280" s="91"/>
      <c r="BN280" s="91"/>
      <c r="BO280" s="91"/>
      <c r="BP280" s="91"/>
      <c r="BQ280" s="91"/>
      <c r="BR280" s="91"/>
      <c r="BS280" s="91"/>
      <c r="BT280" s="91"/>
      <c r="BU280" s="91"/>
      <c r="BV280" s="91"/>
      <c r="BW280" s="91"/>
      <c r="BX280" s="91"/>
      <c r="BY280" s="91"/>
      <c r="BZ280" s="91"/>
      <c r="CA280" s="91"/>
      <c r="CB280" s="91"/>
      <c r="CC280" s="91"/>
      <c r="CD280" s="91"/>
      <c r="CE280" s="91"/>
      <c r="CF280" s="91"/>
      <c r="CG280" s="91"/>
      <c r="CH280" s="91"/>
      <c r="CI280" s="91"/>
      <c r="CJ280" s="91"/>
      <c r="CK280" s="91"/>
      <c r="CL280" s="91"/>
      <c r="CM280" s="91"/>
      <c r="CN280" s="91"/>
      <c r="CO280" s="91"/>
      <c r="CP280" s="91"/>
      <c r="CQ280" s="91"/>
      <c r="CR280" s="91"/>
      <c r="CS280" s="91"/>
      <c r="CT280" s="91"/>
      <c r="CU280" s="91"/>
      <c r="CV280" s="91"/>
      <c r="CW280" s="91"/>
      <c r="CX280" s="91"/>
      <c r="CY280" s="91"/>
      <c r="CZ280" s="91"/>
      <c r="DA280" s="91"/>
      <c r="DB280" s="91"/>
      <c r="DC280" s="91"/>
      <c r="DD280" s="91"/>
      <c r="DE280" s="91"/>
      <c r="DF280" s="91"/>
      <c r="DG280" s="91"/>
      <c r="DH280" s="91"/>
      <c r="DI280" s="91"/>
      <c r="DJ280" s="91"/>
      <c r="DK280" s="91"/>
      <c r="DL280" s="91"/>
      <c r="DM280" s="91"/>
      <c r="DN280" s="91"/>
    </row>
    <row r="281" spans="1:118" s="33" customFormat="1" ht="20.25" outlineLevel="3" x14ac:dyDescent="0.25">
      <c r="A281" s="201" t="s">
        <v>215</v>
      </c>
      <c r="B281" s="202" t="s">
        <v>90</v>
      </c>
      <c r="C281" s="93">
        <f t="shared" si="132"/>
        <v>52180.800000000003</v>
      </c>
      <c r="D281" s="203">
        <f>49697.7+2483.1</f>
        <v>52180.800000000003</v>
      </c>
      <c r="E281" s="203">
        <v>0</v>
      </c>
      <c r="F281" s="203">
        <v>0</v>
      </c>
      <c r="G281" s="203">
        <v>0</v>
      </c>
      <c r="H281" s="203">
        <f t="shared" si="134"/>
        <v>52177.4</v>
      </c>
      <c r="I281" s="203">
        <f>49697.7+2479.7</f>
        <v>52177.4</v>
      </c>
      <c r="J281" s="203">
        <v>0</v>
      </c>
      <c r="K281" s="203">
        <v>0</v>
      </c>
      <c r="L281" s="203">
        <v>0</v>
      </c>
      <c r="M281" s="93">
        <f t="shared" si="128"/>
        <v>100</v>
      </c>
      <c r="N281" s="93">
        <f t="shared" si="138"/>
        <v>3.4</v>
      </c>
      <c r="O281" s="93">
        <f t="shared" si="109"/>
        <v>100</v>
      </c>
      <c r="P281" s="93">
        <f t="shared" si="110"/>
        <v>3.4</v>
      </c>
      <c r="Q281" s="93" t="str">
        <f t="shared" si="135"/>
        <v>-</v>
      </c>
      <c r="R281" s="93">
        <f t="shared" si="131"/>
        <v>0</v>
      </c>
      <c r="S281" s="93" t="str">
        <f t="shared" si="141"/>
        <v>-</v>
      </c>
      <c r="T281" s="93">
        <f t="shared" si="139"/>
        <v>0</v>
      </c>
      <c r="U281" s="99"/>
      <c r="V281" s="76"/>
      <c r="W281" s="113"/>
      <c r="X281" s="91"/>
      <c r="Y281" s="92"/>
      <c r="Z281" s="92"/>
      <c r="AA281" s="91"/>
      <c r="AB281" s="115"/>
      <c r="AC281" s="91"/>
      <c r="AD281" s="91"/>
      <c r="AE281" s="91"/>
      <c r="AF281" s="91"/>
      <c r="AG281" s="91"/>
      <c r="AH281" s="91"/>
      <c r="AI281" s="91"/>
      <c r="AJ281" s="91"/>
      <c r="AK281" s="91"/>
      <c r="AL281" s="91"/>
      <c r="AM281" s="91"/>
      <c r="AN281" s="91"/>
      <c r="AO281" s="91"/>
      <c r="AP281" s="91"/>
      <c r="AQ281" s="91"/>
      <c r="AR281" s="91"/>
      <c r="AS281" s="91"/>
      <c r="AT281" s="91"/>
      <c r="AU281" s="91"/>
      <c r="AV281" s="91"/>
      <c r="AW281" s="91"/>
      <c r="AX281" s="91"/>
      <c r="AY281" s="91"/>
      <c r="AZ281" s="91"/>
      <c r="BA281" s="91"/>
      <c r="BB281" s="91"/>
      <c r="BC281" s="91"/>
      <c r="BD281" s="91"/>
      <c r="BE281" s="91"/>
      <c r="BF281" s="91"/>
      <c r="BG281" s="91"/>
      <c r="BH281" s="91"/>
      <c r="BI281" s="91"/>
      <c r="BJ281" s="91"/>
      <c r="BK281" s="91"/>
      <c r="BL281" s="91"/>
      <c r="BM281" s="91"/>
      <c r="BN281" s="91"/>
      <c r="BO281" s="91"/>
      <c r="BP281" s="91"/>
      <c r="BQ281" s="91"/>
      <c r="BR281" s="91"/>
      <c r="BS281" s="91"/>
      <c r="BT281" s="91"/>
      <c r="BU281" s="91"/>
      <c r="BV281" s="91"/>
      <c r="BW281" s="91"/>
      <c r="BX281" s="91"/>
      <c r="BY281" s="91"/>
      <c r="BZ281" s="91"/>
      <c r="CA281" s="91"/>
      <c r="CB281" s="91"/>
      <c r="CC281" s="91"/>
      <c r="CD281" s="91"/>
      <c r="CE281" s="91"/>
      <c r="CF281" s="91"/>
      <c r="CG281" s="91"/>
      <c r="CH281" s="91"/>
      <c r="CI281" s="91"/>
      <c r="CJ281" s="91"/>
      <c r="CK281" s="91"/>
      <c r="CL281" s="91"/>
      <c r="CM281" s="91"/>
      <c r="CN281" s="91"/>
      <c r="CO281" s="91"/>
      <c r="CP281" s="91"/>
      <c r="CQ281" s="91"/>
      <c r="CR281" s="91"/>
      <c r="CS281" s="91"/>
      <c r="CT281" s="91"/>
      <c r="CU281" s="91"/>
      <c r="CV281" s="91"/>
      <c r="CW281" s="91"/>
      <c r="CX281" s="91"/>
      <c r="CY281" s="91"/>
      <c r="CZ281" s="91"/>
      <c r="DA281" s="91"/>
      <c r="DB281" s="91"/>
      <c r="DC281" s="91"/>
      <c r="DD281" s="91"/>
      <c r="DE281" s="91"/>
      <c r="DF281" s="91"/>
      <c r="DG281" s="91"/>
      <c r="DH281" s="91"/>
      <c r="DI281" s="91"/>
      <c r="DJ281" s="91"/>
      <c r="DK281" s="91"/>
      <c r="DL281" s="91"/>
      <c r="DM281" s="91"/>
      <c r="DN281" s="91"/>
    </row>
    <row r="282" spans="1:118" s="188" customFormat="1" ht="60.75" x14ac:dyDescent="0.25">
      <c r="A282" s="185">
        <v>17</v>
      </c>
      <c r="B282" s="186" t="s">
        <v>417</v>
      </c>
      <c r="C282" s="87">
        <f>SUM(D282:F282)</f>
        <v>569653</v>
      </c>
      <c r="D282" s="87">
        <f>D283+D288</f>
        <v>365243.9</v>
      </c>
      <c r="E282" s="87">
        <f t="shared" ref="E282:L282" si="142">E283+E288</f>
        <v>201678.4</v>
      </c>
      <c r="F282" s="87">
        <f t="shared" si="142"/>
        <v>2730.7</v>
      </c>
      <c r="G282" s="87">
        <f t="shared" si="142"/>
        <v>0</v>
      </c>
      <c r="H282" s="87">
        <f>SUM(I282:K282)</f>
        <v>410190.8</v>
      </c>
      <c r="I282" s="87">
        <f t="shared" si="142"/>
        <v>205781.7</v>
      </c>
      <c r="J282" s="87">
        <f t="shared" si="142"/>
        <v>201678.4</v>
      </c>
      <c r="K282" s="87">
        <f t="shared" si="142"/>
        <v>2730.7</v>
      </c>
      <c r="L282" s="87">
        <f t="shared" si="142"/>
        <v>0</v>
      </c>
      <c r="M282" s="87">
        <f t="shared" si="128"/>
        <v>72</v>
      </c>
      <c r="N282" s="87">
        <f t="shared" si="138"/>
        <v>159462.20000000001</v>
      </c>
      <c r="O282" s="87">
        <f t="shared" si="109"/>
        <v>56.3</v>
      </c>
      <c r="P282" s="87">
        <f t="shared" si="110"/>
        <v>159462.20000000001</v>
      </c>
      <c r="Q282" s="87">
        <f t="shared" si="135"/>
        <v>100</v>
      </c>
      <c r="R282" s="87">
        <f t="shared" si="131"/>
        <v>0</v>
      </c>
      <c r="S282" s="87">
        <f t="shared" si="141"/>
        <v>100</v>
      </c>
      <c r="T282" s="87">
        <f t="shared" si="139"/>
        <v>0</v>
      </c>
      <c r="U282" s="148"/>
      <c r="V282" s="76"/>
      <c r="W282" s="113"/>
      <c r="X282" s="187"/>
      <c r="Y282" s="95"/>
      <c r="Z282" s="95"/>
      <c r="AA282" s="187"/>
      <c r="AB282" s="115"/>
      <c r="AC282" s="187"/>
      <c r="AD282" s="187"/>
      <c r="AE282" s="187"/>
      <c r="AF282" s="187"/>
      <c r="AG282" s="187"/>
      <c r="AH282" s="187"/>
      <c r="AI282" s="187"/>
      <c r="AJ282" s="187"/>
      <c r="AK282" s="187"/>
      <c r="AL282" s="187"/>
      <c r="AM282" s="187"/>
      <c r="AN282" s="187"/>
      <c r="AO282" s="187"/>
      <c r="AP282" s="187"/>
      <c r="AQ282" s="187"/>
      <c r="AR282" s="187"/>
      <c r="AS282" s="187"/>
      <c r="AT282" s="187"/>
      <c r="AU282" s="187"/>
      <c r="AV282" s="187"/>
      <c r="AW282" s="187"/>
      <c r="AX282" s="187"/>
      <c r="AY282" s="187"/>
      <c r="AZ282" s="187"/>
      <c r="BA282" s="187"/>
      <c r="BB282" s="187"/>
      <c r="BC282" s="187"/>
      <c r="BD282" s="187"/>
      <c r="BE282" s="187"/>
      <c r="BF282" s="187"/>
      <c r="BG282" s="187"/>
      <c r="BH282" s="187"/>
      <c r="BI282" s="187"/>
      <c r="BJ282" s="187"/>
      <c r="BK282" s="187"/>
      <c r="BL282" s="187"/>
      <c r="BM282" s="187"/>
      <c r="BN282" s="187"/>
      <c r="BO282" s="187"/>
      <c r="BP282" s="187"/>
      <c r="BQ282" s="187"/>
      <c r="BR282" s="187"/>
      <c r="BS282" s="187"/>
      <c r="BT282" s="187"/>
      <c r="BU282" s="187"/>
      <c r="BV282" s="187"/>
      <c r="BW282" s="187"/>
      <c r="BX282" s="187"/>
      <c r="BY282" s="187"/>
      <c r="BZ282" s="187"/>
      <c r="CA282" s="187"/>
      <c r="CB282" s="187"/>
      <c r="CC282" s="187"/>
      <c r="CD282" s="187"/>
      <c r="CE282" s="187"/>
      <c r="CF282" s="187"/>
      <c r="CG282" s="187"/>
      <c r="CH282" s="187"/>
      <c r="CI282" s="187"/>
      <c r="CJ282" s="187"/>
      <c r="CK282" s="187"/>
      <c r="CL282" s="187"/>
      <c r="CM282" s="187"/>
      <c r="CN282" s="187"/>
      <c r="CO282" s="187"/>
      <c r="CP282" s="187"/>
      <c r="CQ282" s="187"/>
      <c r="CR282" s="187"/>
      <c r="CS282" s="187"/>
      <c r="CT282" s="187"/>
      <c r="CU282" s="187"/>
      <c r="CV282" s="187"/>
      <c r="CW282" s="187"/>
      <c r="CX282" s="187"/>
      <c r="CY282" s="187"/>
      <c r="CZ282" s="187"/>
      <c r="DA282" s="187"/>
      <c r="DB282" s="187"/>
      <c r="DC282" s="187"/>
      <c r="DD282" s="187"/>
      <c r="DE282" s="187"/>
      <c r="DF282" s="187"/>
      <c r="DG282" s="187"/>
      <c r="DH282" s="187"/>
      <c r="DI282" s="187"/>
      <c r="DJ282" s="187"/>
      <c r="DK282" s="187"/>
      <c r="DL282" s="187"/>
      <c r="DM282" s="187"/>
      <c r="DN282" s="187"/>
    </row>
    <row r="283" spans="1:118" s="101" customFormat="1" ht="47.25" outlineLevel="1" x14ac:dyDescent="0.25">
      <c r="A283" s="226"/>
      <c r="B283" s="88" t="s">
        <v>64</v>
      </c>
      <c r="C283" s="89">
        <f>SUM(D283:F283)</f>
        <v>215581.4</v>
      </c>
      <c r="D283" s="89">
        <f>D284+D285+D286</f>
        <v>215581.4</v>
      </c>
      <c r="E283" s="89">
        <f>E284+E285+E286</f>
        <v>0</v>
      </c>
      <c r="F283" s="89">
        <f>F284+F285+F286</f>
        <v>0</v>
      </c>
      <c r="G283" s="89">
        <v>0</v>
      </c>
      <c r="H283" s="89">
        <f>SUM(I283:K283)</f>
        <v>56119.199999999997</v>
      </c>
      <c r="I283" s="89">
        <f>I284+I285+I286</f>
        <v>56119.199999999997</v>
      </c>
      <c r="J283" s="89">
        <f>J284+J285+J286</f>
        <v>0</v>
      </c>
      <c r="K283" s="89">
        <f>K284+K285+K286</f>
        <v>0</v>
      </c>
      <c r="L283" s="89">
        <f>L284+L285+L286</f>
        <v>0</v>
      </c>
      <c r="M283" s="89">
        <f t="shared" si="128"/>
        <v>26</v>
      </c>
      <c r="N283" s="89">
        <f t="shared" si="138"/>
        <v>159462.20000000001</v>
      </c>
      <c r="O283" s="89">
        <f t="shared" si="109"/>
        <v>26</v>
      </c>
      <c r="P283" s="89">
        <f t="shared" si="110"/>
        <v>159462.20000000001</v>
      </c>
      <c r="Q283" s="89" t="str">
        <f t="shared" si="135"/>
        <v>-</v>
      </c>
      <c r="R283" s="89">
        <f t="shared" si="131"/>
        <v>0</v>
      </c>
      <c r="S283" s="89" t="str">
        <f t="shared" si="141"/>
        <v>-</v>
      </c>
      <c r="T283" s="89">
        <f t="shared" si="139"/>
        <v>0</v>
      </c>
      <c r="U283" s="96"/>
      <c r="V283" s="76"/>
      <c r="W283" s="113"/>
      <c r="X283" s="97"/>
      <c r="Y283" s="95"/>
      <c r="Z283" s="95"/>
      <c r="AA283" s="97"/>
      <c r="AB283" s="115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7"/>
      <c r="AV283" s="97"/>
      <c r="AW283" s="97"/>
      <c r="AX283" s="97"/>
      <c r="AY283" s="97"/>
      <c r="AZ283" s="97"/>
      <c r="BA283" s="97"/>
      <c r="BB283" s="97"/>
      <c r="BC283" s="97"/>
      <c r="BD283" s="97"/>
      <c r="BE283" s="97"/>
      <c r="BF283" s="97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7"/>
      <c r="BS283" s="97"/>
      <c r="BT283" s="97"/>
      <c r="BU283" s="97"/>
      <c r="BV283" s="97"/>
      <c r="BW283" s="97"/>
      <c r="BX283" s="97"/>
      <c r="BY283" s="97"/>
      <c r="BZ283" s="97"/>
      <c r="CA283" s="97"/>
      <c r="CB283" s="97"/>
      <c r="CC283" s="97"/>
      <c r="CD283" s="97"/>
      <c r="CE283" s="97"/>
      <c r="CF283" s="97"/>
      <c r="CG283" s="97"/>
      <c r="CH283" s="97"/>
      <c r="CI283" s="97"/>
      <c r="CJ283" s="97"/>
      <c r="CK283" s="97"/>
      <c r="CL283" s="97"/>
      <c r="CM283" s="97"/>
      <c r="CN283" s="97"/>
      <c r="CO283" s="97"/>
      <c r="CP283" s="97"/>
      <c r="CQ283" s="97"/>
      <c r="CR283" s="97"/>
      <c r="CS283" s="97"/>
      <c r="CT283" s="97"/>
      <c r="CU283" s="97"/>
      <c r="CV283" s="97"/>
      <c r="CW283" s="97"/>
      <c r="CX283" s="97"/>
      <c r="CY283" s="97"/>
      <c r="CZ283" s="97"/>
      <c r="DA283" s="97"/>
      <c r="DB283" s="97"/>
      <c r="DC283" s="97"/>
      <c r="DD283" s="97"/>
      <c r="DE283" s="97"/>
      <c r="DF283" s="97"/>
      <c r="DG283" s="97"/>
      <c r="DH283" s="97"/>
      <c r="DI283" s="97"/>
      <c r="DJ283" s="97"/>
      <c r="DK283" s="97"/>
      <c r="DL283" s="97"/>
      <c r="DM283" s="97"/>
      <c r="DN283" s="97"/>
    </row>
    <row r="284" spans="1:118" s="4" customFormat="1" ht="31.5" outlineLevel="2" x14ac:dyDescent="0.25">
      <c r="A284" s="90" t="s">
        <v>100</v>
      </c>
      <c r="B284" s="224" t="s">
        <v>418</v>
      </c>
      <c r="C284" s="93">
        <f t="shared" ref="C284:C293" si="143">SUM(D284:F284)</f>
        <v>56027.9</v>
      </c>
      <c r="D284" s="193">
        <v>56027.9</v>
      </c>
      <c r="E284" s="193">
        <v>0</v>
      </c>
      <c r="F284" s="193">
        <v>0</v>
      </c>
      <c r="G284" s="194">
        <v>0</v>
      </c>
      <c r="H284" s="93">
        <f t="shared" ref="H284:H293" si="144">SUM(I284:K284)</f>
        <v>55994.5</v>
      </c>
      <c r="I284" s="193">
        <v>55994.5</v>
      </c>
      <c r="J284" s="193">
        <v>0</v>
      </c>
      <c r="K284" s="193">
        <v>0</v>
      </c>
      <c r="L284" s="193">
        <v>0</v>
      </c>
      <c r="M284" s="194">
        <f t="shared" si="128"/>
        <v>99.9</v>
      </c>
      <c r="N284" s="194">
        <f t="shared" si="138"/>
        <v>33.4</v>
      </c>
      <c r="O284" s="194">
        <f t="shared" si="109"/>
        <v>99.9</v>
      </c>
      <c r="P284" s="194">
        <f t="shared" si="110"/>
        <v>33.4</v>
      </c>
      <c r="Q284" s="194" t="str">
        <f t="shared" si="135"/>
        <v>-</v>
      </c>
      <c r="R284" s="194">
        <f t="shared" si="131"/>
        <v>0</v>
      </c>
      <c r="S284" s="194" t="str">
        <f t="shared" si="141"/>
        <v>-</v>
      </c>
      <c r="T284" s="194">
        <f t="shared" si="139"/>
        <v>0</v>
      </c>
      <c r="U284" s="96"/>
      <c r="V284" s="76"/>
      <c r="W284" s="113"/>
      <c r="X284" s="97"/>
      <c r="Y284" s="95"/>
      <c r="Z284" s="95"/>
      <c r="AA284" s="97"/>
      <c r="AB284" s="115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7"/>
      <c r="AV284" s="97"/>
      <c r="AW284" s="97"/>
      <c r="AX284" s="97"/>
      <c r="AY284" s="97"/>
      <c r="AZ284" s="97"/>
      <c r="BA284" s="97"/>
      <c r="BB284" s="97"/>
      <c r="BC284" s="97"/>
      <c r="BD284" s="97"/>
      <c r="BE284" s="97"/>
      <c r="BF284" s="97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7"/>
      <c r="BS284" s="97"/>
      <c r="BT284" s="97"/>
      <c r="BU284" s="97"/>
      <c r="BV284" s="97"/>
      <c r="BW284" s="97"/>
      <c r="BX284" s="97"/>
      <c r="BY284" s="97"/>
      <c r="BZ284" s="97"/>
      <c r="CA284" s="97"/>
      <c r="CB284" s="97"/>
      <c r="CC284" s="97"/>
      <c r="CD284" s="97"/>
      <c r="CE284" s="97"/>
      <c r="CF284" s="97"/>
      <c r="CG284" s="97"/>
      <c r="CH284" s="97"/>
      <c r="CI284" s="97"/>
      <c r="CJ284" s="97"/>
      <c r="CK284" s="97"/>
      <c r="CL284" s="97"/>
      <c r="CM284" s="97"/>
      <c r="CN284" s="97"/>
      <c r="CO284" s="97"/>
      <c r="CP284" s="97"/>
      <c r="CQ284" s="97"/>
      <c r="CR284" s="97"/>
      <c r="CS284" s="97"/>
      <c r="CT284" s="97"/>
      <c r="CU284" s="97"/>
      <c r="CV284" s="97"/>
      <c r="CW284" s="97"/>
      <c r="CX284" s="97"/>
      <c r="CY284" s="97"/>
      <c r="CZ284" s="97"/>
      <c r="DA284" s="97"/>
      <c r="DB284" s="97"/>
      <c r="DC284" s="97"/>
      <c r="DD284" s="97"/>
      <c r="DE284" s="97"/>
      <c r="DF284" s="97"/>
      <c r="DG284" s="97"/>
      <c r="DH284" s="97"/>
      <c r="DI284" s="97"/>
      <c r="DJ284" s="97"/>
      <c r="DK284" s="97"/>
      <c r="DL284" s="97"/>
      <c r="DM284" s="97"/>
      <c r="DN284" s="97"/>
    </row>
    <row r="285" spans="1:118" s="4" customFormat="1" ht="31.5" outlineLevel="2" x14ac:dyDescent="0.25">
      <c r="A285" s="90" t="s">
        <v>101</v>
      </c>
      <c r="B285" s="224" t="s">
        <v>419</v>
      </c>
      <c r="C285" s="93">
        <f t="shared" si="143"/>
        <v>159411.5</v>
      </c>
      <c r="D285" s="193">
        <v>159411.5</v>
      </c>
      <c r="E285" s="193">
        <v>0</v>
      </c>
      <c r="F285" s="193">
        <v>0</v>
      </c>
      <c r="G285" s="194">
        <v>0</v>
      </c>
      <c r="H285" s="93">
        <f t="shared" si="144"/>
        <v>0</v>
      </c>
      <c r="I285" s="193">
        <v>0</v>
      </c>
      <c r="J285" s="193">
        <v>0</v>
      </c>
      <c r="K285" s="193">
        <v>0</v>
      </c>
      <c r="L285" s="193">
        <v>0</v>
      </c>
      <c r="M285" s="194">
        <f t="shared" si="128"/>
        <v>0</v>
      </c>
      <c r="N285" s="194">
        <f t="shared" si="138"/>
        <v>159411.5</v>
      </c>
      <c r="O285" s="194">
        <f t="shared" si="109"/>
        <v>0</v>
      </c>
      <c r="P285" s="194">
        <f t="shared" si="110"/>
        <v>159411.5</v>
      </c>
      <c r="Q285" s="194" t="str">
        <f t="shared" si="135"/>
        <v>-</v>
      </c>
      <c r="R285" s="194">
        <f t="shared" si="131"/>
        <v>0</v>
      </c>
      <c r="S285" s="194" t="str">
        <f t="shared" si="141"/>
        <v>-</v>
      </c>
      <c r="T285" s="194">
        <f t="shared" si="139"/>
        <v>0</v>
      </c>
      <c r="U285" s="96"/>
      <c r="V285" s="76"/>
      <c r="W285" s="113"/>
      <c r="X285" s="97"/>
      <c r="Y285" s="95"/>
      <c r="Z285" s="95"/>
      <c r="AA285" s="97"/>
      <c r="AB285" s="115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7"/>
      <c r="AV285" s="97"/>
      <c r="AW285" s="97"/>
      <c r="AX285" s="97"/>
      <c r="AY285" s="97"/>
      <c r="AZ285" s="97"/>
      <c r="BA285" s="97"/>
      <c r="BB285" s="97"/>
      <c r="BC285" s="97"/>
      <c r="BD285" s="97"/>
      <c r="BE285" s="97"/>
      <c r="BF285" s="97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7"/>
      <c r="BS285" s="97"/>
      <c r="BT285" s="97"/>
      <c r="BU285" s="97"/>
      <c r="BV285" s="97"/>
      <c r="BW285" s="97"/>
      <c r="BX285" s="97"/>
      <c r="BY285" s="97"/>
      <c r="BZ285" s="97"/>
      <c r="CA285" s="97"/>
      <c r="CB285" s="97"/>
      <c r="CC285" s="97"/>
      <c r="CD285" s="97"/>
      <c r="CE285" s="97"/>
      <c r="CF285" s="97"/>
      <c r="CG285" s="97"/>
      <c r="CH285" s="97"/>
      <c r="CI285" s="97"/>
      <c r="CJ285" s="97"/>
      <c r="CK285" s="97"/>
      <c r="CL285" s="97"/>
      <c r="CM285" s="97"/>
      <c r="CN285" s="97"/>
      <c r="CO285" s="97"/>
      <c r="CP285" s="97"/>
      <c r="CQ285" s="97"/>
      <c r="CR285" s="97"/>
      <c r="CS285" s="97"/>
      <c r="CT285" s="97"/>
      <c r="CU285" s="97"/>
      <c r="CV285" s="97"/>
      <c r="CW285" s="97"/>
      <c r="CX285" s="97"/>
      <c r="CY285" s="97"/>
      <c r="CZ285" s="97"/>
      <c r="DA285" s="97"/>
      <c r="DB285" s="97"/>
      <c r="DC285" s="97"/>
      <c r="DD285" s="97"/>
      <c r="DE285" s="97"/>
      <c r="DF285" s="97"/>
      <c r="DG285" s="97"/>
      <c r="DH285" s="97"/>
      <c r="DI285" s="97"/>
      <c r="DJ285" s="97"/>
      <c r="DK285" s="97"/>
      <c r="DL285" s="97"/>
      <c r="DM285" s="97"/>
      <c r="DN285" s="97"/>
    </row>
    <row r="286" spans="1:118" s="4" customFormat="1" ht="31.5" outlineLevel="2" x14ac:dyDescent="0.25">
      <c r="A286" s="90" t="s">
        <v>102</v>
      </c>
      <c r="B286" s="224" t="s">
        <v>420</v>
      </c>
      <c r="C286" s="93">
        <f t="shared" si="143"/>
        <v>142</v>
      </c>
      <c r="D286" s="193">
        <v>142</v>
      </c>
      <c r="E286" s="193">
        <v>0</v>
      </c>
      <c r="F286" s="193">
        <v>0</v>
      </c>
      <c r="G286" s="194">
        <v>0</v>
      </c>
      <c r="H286" s="93">
        <f t="shared" si="144"/>
        <v>124.7</v>
      </c>
      <c r="I286" s="193">
        <v>124.7</v>
      </c>
      <c r="J286" s="193">
        <v>0</v>
      </c>
      <c r="K286" s="193">
        <v>0</v>
      </c>
      <c r="L286" s="193">
        <v>0</v>
      </c>
      <c r="M286" s="194">
        <f t="shared" si="128"/>
        <v>87.8</v>
      </c>
      <c r="N286" s="194">
        <f t="shared" si="138"/>
        <v>17.3</v>
      </c>
      <c r="O286" s="194">
        <f t="shared" ref="O286:O311" si="145">IFERROR(I286/D286*100,"-")</f>
        <v>87.8</v>
      </c>
      <c r="P286" s="194">
        <f t="shared" ref="P286:P311" si="146">D286-I286</f>
        <v>17.3</v>
      </c>
      <c r="Q286" s="194" t="str">
        <f t="shared" si="135"/>
        <v>-</v>
      </c>
      <c r="R286" s="194">
        <f t="shared" si="131"/>
        <v>0</v>
      </c>
      <c r="S286" s="194" t="str">
        <f t="shared" si="141"/>
        <v>-</v>
      </c>
      <c r="T286" s="194">
        <f t="shared" si="139"/>
        <v>0</v>
      </c>
      <c r="U286" s="96"/>
      <c r="V286" s="76"/>
      <c r="W286" s="113"/>
      <c r="X286" s="97"/>
      <c r="Y286" s="95"/>
      <c r="Z286" s="95"/>
      <c r="AA286" s="97"/>
      <c r="AB286" s="115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97"/>
      <c r="AY286" s="97"/>
      <c r="AZ286" s="97"/>
      <c r="BA286" s="97"/>
      <c r="BB286" s="97"/>
      <c r="BC286" s="97"/>
      <c r="BD286" s="97"/>
      <c r="BE286" s="97"/>
      <c r="BF286" s="97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7"/>
      <c r="BS286" s="97"/>
      <c r="BT286" s="97"/>
      <c r="BU286" s="97"/>
      <c r="BV286" s="97"/>
      <c r="BW286" s="97"/>
      <c r="BX286" s="97"/>
      <c r="BY286" s="97"/>
      <c r="BZ286" s="97"/>
      <c r="CA286" s="97"/>
      <c r="CB286" s="97"/>
      <c r="CC286" s="97"/>
      <c r="CD286" s="97"/>
      <c r="CE286" s="97"/>
      <c r="CF286" s="97"/>
      <c r="CG286" s="97"/>
      <c r="CH286" s="97"/>
      <c r="CI286" s="97"/>
      <c r="CJ286" s="97"/>
      <c r="CK286" s="97"/>
      <c r="CL286" s="97"/>
      <c r="CM286" s="97"/>
      <c r="CN286" s="97"/>
      <c r="CO286" s="97"/>
      <c r="CP286" s="97"/>
      <c r="CQ286" s="97"/>
      <c r="CR286" s="97"/>
      <c r="CS286" s="97"/>
      <c r="CT286" s="97"/>
      <c r="CU286" s="97"/>
      <c r="CV286" s="97"/>
      <c r="CW286" s="97"/>
      <c r="CX286" s="97"/>
      <c r="CY286" s="97"/>
      <c r="CZ286" s="97"/>
      <c r="DA286" s="97"/>
      <c r="DB286" s="97"/>
      <c r="DC286" s="97"/>
      <c r="DD286" s="97"/>
      <c r="DE286" s="97"/>
      <c r="DF286" s="97"/>
      <c r="DG286" s="97"/>
      <c r="DH286" s="97"/>
      <c r="DI286" s="97"/>
      <c r="DJ286" s="97"/>
      <c r="DK286" s="97"/>
      <c r="DL286" s="97"/>
      <c r="DM286" s="97"/>
      <c r="DN286" s="97"/>
    </row>
    <row r="287" spans="1:118" s="97" customFormat="1" ht="47.25" outlineLevel="2" x14ac:dyDescent="0.25">
      <c r="A287" s="102" t="s">
        <v>103</v>
      </c>
      <c r="B287" s="103" t="s">
        <v>421</v>
      </c>
      <c r="C287" s="104">
        <f t="shared" si="143"/>
        <v>387903.4</v>
      </c>
      <c r="D287" s="204">
        <v>387903.4</v>
      </c>
      <c r="E287" s="204">
        <v>0</v>
      </c>
      <c r="F287" s="204">
        <v>0</v>
      </c>
      <c r="G287" s="225">
        <v>0</v>
      </c>
      <c r="H287" s="104">
        <f t="shared" si="144"/>
        <v>387926.3</v>
      </c>
      <c r="I287" s="204">
        <v>387926.3</v>
      </c>
      <c r="J287" s="204">
        <v>0</v>
      </c>
      <c r="K287" s="204">
        <v>0</v>
      </c>
      <c r="L287" s="204">
        <v>0</v>
      </c>
      <c r="M287" s="225">
        <f t="shared" si="128"/>
        <v>100</v>
      </c>
      <c r="N287" s="225">
        <f t="shared" si="138"/>
        <v>-22.9</v>
      </c>
      <c r="O287" s="225">
        <f t="shared" si="145"/>
        <v>100</v>
      </c>
      <c r="P287" s="225">
        <f t="shared" si="146"/>
        <v>-22.9</v>
      </c>
      <c r="Q287" s="225" t="str">
        <f t="shared" si="135"/>
        <v>-</v>
      </c>
      <c r="R287" s="225">
        <f t="shared" si="131"/>
        <v>0</v>
      </c>
      <c r="S287" s="225" t="str">
        <f t="shared" si="141"/>
        <v>-</v>
      </c>
      <c r="T287" s="225">
        <f t="shared" si="139"/>
        <v>0</v>
      </c>
      <c r="U287" s="96"/>
      <c r="V287" s="76"/>
      <c r="W287" s="113"/>
      <c r="Y287" s="95"/>
      <c r="Z287" s="95"/>
      <c r="AB287" s="115"/>
    </row>
    <row r="288" spans="1:118" s="101" customFormat="1" ht="31.5" outlineLevel="1" x14ac:dyDescent="0.25">
      <c r="A288" s="105"/>
      <c r="B288" s="227" t="s">
        <v>228</v>
      </c>
      <c r="C288" s="89">
        <f t="shared" si="143"/>
        <v>354071.6</v>
      </c>
      <c r="D288" s="106">
        <f>D289+D290+D291+D292+D293</f>
        <v>149662.5</v>
      </c>
      <c r="E288" s="106">
        <f>E289+E290+E291+E292+E293</f>
        <v>201678.4</v>
      </c>
      <c r="F288" s="106">
        <f>F289+F290+F291+F292+F293</f>
        <v>2730.7</v>
      </c>
      <c r="G288" s="106">
        <f t="shared" ref="G288:L288" si="147">G289+G290+G291+G292+G293</f>
        <v>0</v>
      </c>
      <c r="H288" s="89">
        <f t="shared" si="144"/>
        <v>354071.6</v>
      </c>
      <c r="I288" s="106">
        <f t="shared" si="147"/>
        <v>149662.5</v>
      </c>
      <c r="J288" s="106">
        <f t="shared" si="147"/>
        <v>201678.4</v>
      </c>
      <c r="K288" s="106">
        <f t="shared" si="147"/>
        <v>2730.7</v>
      </c>
      <c r="L288" s="106">
        <f t="shared" si="147"/>
        <v>0</v>
      </c>
      <c r="M288" s="89">
        <f t="shared" ref="M288:M311" si="148">IFERROR(H288/C288*100,"-")</f>
        <v>100</v>
      </c>
      <c r="N288" s="89">
        <f t="shared" si="138"/>
        <v>0</v>
      </c>
      <c r="O288" s="89">
        <f t="shared" si="145"/>
        <v>100</v>
      </c>
      <c r="P288" s="89">
        <f t="shared" si="146"/>
        <v>0</v>
      </c>
      <c r="Q288" s="89">
        <f t="shared" si="135"/>
        <v>100</v>
      </c>
      <c r="R288" s="89">
        <f t="shared" si="131"/>
        <v>0</v>
      </c>
      <c r="S288" s="89">
        <f t="shared" si="141"/>
        <v>100</v>
      </c>
      <c r="T288" s="89">
        <f t="shared" si="139"/>
        <v>0</v>
      </c>
      <c r="U288" s="96"/>
      <c r="V288" s="76"/>
      <c r="W288" s="113"/>
      <c r="X288" s="97"/>
      <c r="Y288" s="95"/>
      <c r="Z288" s="95"/>
      <c r="AA288" s="97"/>
      <c r="AB288" s="115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97"/>
      <c r="AY288" s="97"/>
      <c r="AZ288" s="97"/>
      <c r="BA288" s="97"/>
      <c r="BB288" s="97"/>
      <c r="BC288" s="97"/>
      <c r="BD288" s="97"/>
      <c r="BE288" s="97"/>
      <c r="BF288" s="97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7"/>
      <c r="BS288" s="97"/>
      <c r="BT288" s="97"/>
      <c r="BU288" s="97"/>
      <c r="BV288" s="97"/>
      <c r="BW288" s="97"/>
      <c r="BX288" s="97"/>
      <c r="BY288" s="97"/>
      <c r="BZ288" s="97"/>
      <c r="CA288" s="97"/>
      <c r="CB288" s="97"/>
      <c r="CC288" s="97"/>
      <c r="CD288" s="97"/>
      <c r="CE288" s="97"/>
      <c r="CF288" s="97"/>
      <c r="CG288" s="97"/>
      <c r="CH288" s="97"/>
      <c r="CI288" s="97"/>
      <c r="CJ288" s="97"/>
      <c r="CK288" s="97"/>
      <c r="CL288" s="97"/>
      <c r="CM288" s="97"/>
      <c r="CN288" s="97"/>
      <c r="CO288" s="97"/>
      <c r="CP288" s="97"/>
      <c r="CQ288" s="97"/>
      <c r="CR288" s="97"/>
      <c r="CS288" s="97"/>
      <c r="CT288" s="97"/>
      <c r="CU288" s="97"/>
      <c r="CV288" s="97"/>
      <c r="CW288" s="97"/>
      <c r="CX288" s="97"/>
      <c r="CY288" s="97"/>
      <c r="CZ288" s="97"/>
      <c r="DA288" s="97"/>
      <c r="DB288" s="97"/>
      <c r="DC288" s="97"/>
      <c r="DD288" s="97"/>
      <c r="DE288" s="97"/>
      <c r="DF288" s="97"/>
      <c r="DG288" s="97"/>
      <c r="DH288" s="97"/>
      <c r="DI288" s="97"/>
      <c r="DJ288" s="97"/>
      <c r="DK288" s="97"/>
      <c r="DL288" s="97"/>
      <c r="DM288" s="97"/>
      <c r="DN288" s="97"/>
    </row>
    <row r="289" spans="1:118" s="4" customFormat="1" ht="47.25" outlineLevel="2" x14ac:dyDescent="0.25">
      <c r="A289" s="90" t="s">
        <v>107</v>
      </c>
      <c r="B289" s="224" t="s">
        <v>422</v>
      </c>
      <c r="C289" s="93">
        <f t="shared" si="143"/>
        <v>123859.5</v>
      </c>
      <c r="D289" s="193">
        <v>1826</v>
      </c>
      <c r="E289" s="193">
        <f>61650+59618.7+764.8</f>
        <v>122033.5</v>
      </c>
      <c r="F289" s="193">
        <v>0</v>
      </c>
      <c r="G289" s="193">
        <v>0</v>
      </c>
      <c r="H289" s="93">
        <f t="shared" si="144"/>
        <v>123859.5</v>
      </c>
      <c r="I289" s="193">
        <v>1826</v>
      </c>
      <c r="J289" s="193">
        <f>61650+59618.7+764.8</f>
        <v>122033.5</v>
      </c>
      <c r="K289" s="193">
        <v>0</v>
      </c>
      <c r="L289" s="193">
        <v>0</v>
      </c>
      <c r="M289" s="194">
        <f t="shared" si="148"/>
        <v>100</v>
      </c>
      <c r="N289" s="194">
        <f t="shared" si="138"/>
        <v>0</v>
      </c>
      <c r="O289" s="194">
        <f t="shared" si="145"/>
        <v>100</v>
      </c>
      <c r="P289" s="194">
        <f t="shared" si="146"/>
        <v>0</v>
      </c>
      <c r="Q289" s="194">
        <f t="shared" si="135"/>
        <v>100</v>
      </c>
      <c r="R289" s="194">
        <f t="shared" si="131"/>
        <v>0</v>
      </c>
      <c r="S289" s="194" t="str">
        <f t="shared" si="141"/>
        <v>-</v>
      </c>
      <c r="T289" s="194">
        <f t="shared" si="139"/>
        <v>0</v>
      </c>
      <c r="U289" s="96"/>
      <c r="V289" s="76"/>
      <c r="W289" s="113"/>
      <c r="X289" s="97"/>
      <c r="Y289" s="95"/>
      <c r="Z289" s="95"/>
      <c r="AA289" s="97"/>
      <c r="AB289" s="115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97"/>
      <c r="AY289" s="97"/>
      <c r="AZ289" s="97"/>
      <c r="BA289" s="97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7"/>
      <c r="BS289" s="97"/>
      <c r="BT289" s="97"/>
      <c r="BU289" s="97"/>
      <c r="BV289" s="97"/>
      <c r="BW289" s="97"/>
      <c r="BX289" s="97"/>
      <c r="BY289" s="97"/>
      <c r="BZ289" s="97"/>
      <c r="CA289" s="97"/>
      <c r="CB289" s="97"/>
      <c r="CC289" s="97"/>
      <c r="CD289" s="97"/>
      <c r="CE289" s="97"/>
      <c r="CF289" s="97"/>
      <c r="CG289" s="97"/>
      <c r="CH289" s="97"/>
      <c r="CI289" s="97"/>
      <c r="CJ289" s="97"/>
      <c r="CK289" s="97"/>
      <c r="CL289" s="97"/>
      <c r="CM289" s="97"/>
      <c r="CN289" s="97"/>
      <c r="CO289" s="97"/>
      <c r="CP289" s="97"/>
      <c r="CQ289" s="97"/>
      <c r="CR289" s="97"/>
      <c r="CS289" s="97"/>
      <c r="CT289" s="97"/>
      <c r="CU289" s="97"/>
      <c r="CV289" s="97"/>
      <c r="CW289" s="97"/>
      <c r="CX289" s="97"/>
      <c r="CY289" s="97"/>
      <c r="CZ289" s="97"/>
      <c r="DA289" s="97"/>
      <c r="DB289" s="97"/>
      <c r="DC289" s="97"/>
      <c r="DD289" s="97"/>
      <c r="DE289" s="97"/>
      <c r="DF289" s="97"/>
      <c r="DG289" s="97"/>
      <c r="DH289" s="97"/>
      <c r="DI289" s="97"/>
      <c r="DJ289" s="97"/>
      <c r="DK289" s="97"/>
      <c r="DL289" s="97"/>
      <c r="DM289" s="97"/>
      <c r="DN289" s="97"/>
    </row>
    <row r="290" spans="1:118" s="4" customFormat="1" ht="47.25" outlineLevel="2" x14ac:dyDescent="0.25">
      <c r="A290" s="90" t="s">
        <v>108</v>
      </c>
      <c r="B290" s="224" t="s">
        <v>423</v>
      </c>
      <c r="C290" s="93">
        <f t="shared" si="143"/>
        <v>143506.5</v>
      </c>
      <c r="D290" s="193">
        <v>143506.5</v>
      </c>
      <c r="E290" s="193">
        <v>0</v>
      </c>
      <c r="F290" s="193">
        <v>0</v>
      </c>
      <c r="G290" s="193">
        <v>0</v>
      </c>
      <c r="H290" s="93">
        <f t="shared" si="144"/>
        <v>143506.5</v>
      </c>
      <c r="I290" s="193">
        <v>143506.5</v>
      </c>
      <c r="J290" s="193">
        <v>0</v>
      </c>
      <c r="K290" s="193">
        <v>0</v>
      </c>
      <c r="L290" s="193">
        <v>0</v>
      </c>
      <c r="M290" s="194">
        <f t="shared" si="148"/>
        <v>100</v>
      </c>
      <c r="N290" s="194">
        <f t="shared" si="138"/>
        <v>0</v>
      </c>
      <c r="O290" s="194">
        <f t="shared" si="145"/>
        <v>100</v>
      </c>
      <c r="P290" s="194">
        <f t="shared" si="146"/>
        <v>0</v>
      </c>
      <c r="Q290" s="194" t="str">
        <f t="shared" si="135"/>
        <v>-</v>
      </c>
      <c r="R290" s="194">
        <f t="shared" si="131"/>
        <v>0</v>
      </c>
      <c r="S290" s="194" t="str">
        <f t="shared" si="141"/>
        <v>-</v>
      </c>
      <c r="T290" s="194">
        <f t="shared" si="139"/>
        <v>0</v>
      </c>
      <c r="U290" s="96"/>
      <c r="V290" s="76"/>
      <c r="W290" s="113"/>
      <c r="X290" s="97"/>
      <c r="Y290" s="95"/>
      <c r="Z290" s="95"/>
      <c r="AA290" s="97"/>
      <c r="AB290" s="115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97"/>
      <c r="AY290" s="97"/>
      <c r="AZ290" s="97"/>
      <c r="BA290" s="97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7"/>
      <c r="BS290" s="97"/>
      <c r="BT290" s="97"/>
      <c r="BU290" s="97"/>
      <c r="BV290" s="97"/>
      <c r="BW290" s="97"/>
      <c r="BX290" s="97"/>
      <c r="BY290" s="97"/>
      <c r="BZ290" s="97"/>
      <c r="CA290" s="97"/>
      <c r="CB290" s="97"/>
      <c r="CC290" s="97"/>
      <c r="CD290" s="97"/>
      <c r="CE290" s="97"/>
      <c r="CF290" s="97"/>
      <c r="CG290" s="97"/>
      <c r="CH290" s="97"/>
      <c r="CI290" s="97"/>
      <c r="CJ290" s="97"/>
      <c r="CK290" s="97"/>
      <c r="CL290" s="97"/>
      <c r="CM290" s="97"/>
      <c r="CN290" s="97"/>
      <c r="CO290" s="97"/>
      <c r="CP290" s="97"/>
      <c r="CQ290" s="97"/>
      <c r="CR290" s="97"/>
      <c r="CS290" s="97"/>
      <c r="CT290" s="97"/>
      <c r="CU290" s="97"/>
      <c r="CV290" s="97"/>
      <c r="CW290" s="97"/>
      <c r="CX290" s="97"/>
      <c r="CY290" s="97"/>
      <c r="CZ290" s="97"/>
      <c r="DA290" s="97"/>
      <c r="DB290" s="97"/>
      <c r="DC290" s="97"/>
      <c r="DD290" s="97"/>
      <c r="DE290" s="97"/>
      <c r="DF290" s="97"/>
      <c r="DG290" s="97"/>
      <c r="DH290" s="97"/>
      <c r="DI290" s="97"/>
      <c r="DJ290" s="97"/>
      <c r="DK290" s="97"/>
      <c r="DL290" s="97"/>
      <c r="DM290" s="97"/>
      <c r="DN290" s="97"/>
    </row>
    <row r="291" spans="1:118" s="4" customFormat="1" ht="94.5" outlineLevel="2" x14ac:dyDescent="0.25">
      <c r="A291" s="90" t="s">
        <v>109</v>
      </c>
      <c r="B291" s="224" t="s">
        <v>424</v>
      </c>
      <c r="C291" s="93">
        <f t="shared" si="143"/>
        <v>1880</v>
      </c>
      <c r="D291" s="193">
        <v>1880</v>
      </c>
      <c r="E291" s="193">
        <v>0</v>
      </c>
      <c r="F291" s="193">
        <v>0</v>
      </c>
      <c r="G291" s="193">
        <v>0</v>
      </c>
      <c r="H291" s="93">
        <f t="shared" si="144"/>
        <v>1880</v>
      </c>
      <c r="I291" s="193">
        <v>1880</v>
      </c>
      <c r="J291" s="193">
        <v>0</v>
      </c>
      <c r="K291" s="193">
        <v>0</v>
      </c>
      <c r="L291" s="193">
        <v>0</v>
      </c>
      <c r="M291" s="194">
        <f t="shared" si="148"/>
        <v>100</v>
      </c>
      <c r="N291" s="194">
        <f t="shared" si="138"/>
        <v>0</v>
      </c>
      <c r="O291" s="194">
        <f t="shared" si="145"/>
        <v>100</v>
      </c>
      <c r="P291" s="194">
        <f t="shared" si="146"/>
        <v>0</v>
      </c>
      <c r="Q291" s="194" t="str">
        <f t="shared" si="135"/>
        <v>-</v>
      </c>
      <c r="R291" s="194">
        <f t="shared" si="131"/>
        <v>0</v>
      </c>
      <c r="S291" s="194" t="str">
        <f t="shared" si="141"/>
        <v>-</v>
      </c>
      <c r="T291" s="194">
        <f t="shared" si="139"/>
        <v>0</v>
      </c>
      <c r="U291" s="96"/>
      <c r="V291" s="76"/>
      <c r="W291" s="113"/>
      <c r="X291" s="97"/>
      <c r="Y291" s="95"/>
      <c r="Z291" s="95"/>
      <c r="AA291" s="97"/>
      <c r="AB291" s="115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97"/>
      <c r="AY291" s="97"/>
      <c r="AZ291" s="97"/>
      <c r="BA291" s="97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7"/>
      <c r="BS291" s="97"/>
      <c r="BT291" s="97"/>
      <c r="BU291" s="97"/>
      <c r="BV291" s="97"/>
      <c r="BW291" s="97"/>
      <c r="BX291" s="97"/>
      <c r="BY291" s="97"/>
      <c r="BZ291" s="97"/>
      <c r="CA291" s="97"/>
      <c r="CB291" s="97"/>
      <c r="CC291" s="97"/>
      <c r="CD291" s="97"/>
      <c r="CE291" s="97"/>
      <c r="CF291" s="97"/>
      <c r="CG291" s="97"/>
      <c r="CH291" s="97"/>
      <c r="CI291" s="97"/>
      <c r="CJ291" s="97"/>
      <c r="CK291" s="97"/>
      <c r="CL291" s="97"/>
      <c r="CM291" s="97"/>
      <c r="CN291" s="97"/>
      <c r="CO291" s="97"/>
      <c r="CP291" s="97"/>
      <c r="CQ291" s="97"/>
      <c r="CR291" s="97"/>
      <c r="CS291" s="97"/>
      <c r="CT291" s="97"/>
      <c r="CU291" s="97"/>
      <c r="CV291" s="97"/>
      <c r="CW291" s="97"/>
      <c r="CX291" s="97"/>
      <c r="CY291" s="97"/>
      <c r="CZ291" s="97"/>
      <c r="DA291" s="97"/>
      <c r="DB291" s="97"/>
      <c r="DC291" s="97"/>
      <c r="DD291" s="97"/>
      <c r="DE291" s="97"/>
      <c r="DF291" s="97"/>
      <c r="DG291" s="97"/>
      <c r="DH291" s="97"/>
      <c r="DI291" s="97"/>
      <c r="DJ291" s="97"/>
      <c r="DK291" s="97"/>
      <c r="DL291" s="97"/>
      <c r="DM291" s="97"/>
      <c r="DN291" s="97"/>
    </row>
    <row r="292" spans="1:118" s="4" customFormat="1" ht="78.75" outlineLevel="2" x14ac:dyDescent="0.25">
      <c r="A292" s="90" t="s">
        <v>113</v>
      </c>
      <c r="B292" s="224" t="s">
        <v>425</v>
      </c>
      <c r="C292" s="93">
        <f t="shared" si="143"/>
        <v>81876.100000000006</v>
      </c>
      <c r="D292" s="193">
        <v>2450</v>
      </c>
      <c r="E292" s="193">
        <v>79426.100000000006</v>
      </c>
      <c r="F292" s="193">
        <v>0</v>
      </c>
      <c r="G292" s="193">
        <v>0</v>
      </c>
      <c r="H292" s="93">
        <f t="shared" si="144"/>
        <v>81876.100000000006</v>
      </c>
      <c r="I292" s="193">
        <v>2450</v>
      </c>
      <c r="J292" s="193">
        <v>79426.100000000006</v>
      </c>
      <c r="K292" s="193">
        <v>0</v>
      </c>
      <c r="L292" s="193">
        <v>0</v>
      </c>
      <c r="M292" s="194">
        <f t="shared" si="148"/>
        <v>100</v>
      </c>
      <c r="N292" s="194">
        <f t="shared" si="138"/>
        <v>0</v>
      </c>
      <c r="O292" s="194">
        <f t="shared" si="145"/>
        <v>100</v>
      </c>
      <c r="P292" s="194">
        <f t="shared" si="146"/>
        <v>0</v>
      </c>
      <c r="Q292" s="194">
        <f t="shared" si="135"/>
        <v>100</v>
      </c>
      <c r="R292" s="194">
        <f t="shared" si="131"/>
        <v>0</v>
      </c>
      <c r="S292" s="194" t="str">
        <f t="shared" si="141"/>
        <v>-</v>
      </c>
      <c r="T292" s="194">
        <f t="shared" si="139"/>
        <v>0</v>
      </c>
      <c r="U292" s="96"/>
      <c r="V292" s="76"/>
      <c r="W292" s="113"/>
      <c r="X292" s="97"/>
      <c r="Y292" s="95"/>
      <c r="Z292" s="95"/>
      <c r="AA292" s="97"/>
      <c r="AB292" s="115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97"/>
      <c r="AY292" s="97"/>
      <c r="AZ292" s="97"/>
      <c r="BA292" s="97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7"/>
      <c r="BS292" s="97"/>
      <c r="BT292" s="97"/>
      <c r="BU292" s="97"/>
      <c r="BV292" s="97"/>
      <c r="BW292" s="97"/>
      <c r="BX292" s="97"/>
      <c r="BY292" s="97"/>
      <c r="BZ292" s="97"/>
      <c r="CA292" s="97"/>
      <c r="CB292" s="97"/>
      <c r="CC292" s="97"/>
      <c r="CD292" s="97"/>
      <c r="CE292" s="97"/>
      <c r="CF292" s="97"/>
      <c r="CG292" s="97"/>
      <c r="CH292" s="97"/>
      <c r="CI292" s="97"/>
      <c r="CJ292" s="97"/>
      <c r="CK292" s="97"/>
      <c r="CL292" s="97"/>
      <c r="CM292" s="97"/>
      <c r="CN292" s="97"/>
      <c r="CO292" s="97"/>
      <c r="CP292" s="97"/>
      <c r="CQ292" s="97"/>
      <c r="CR292" s="97"/>
      <c r="CS292" s="97"/>
      <c r="CT292" s="97"/>
      <c r="CU292" s="97"/>
      <c r="CV292" s="97"/>
      <c r="CW292" s="97"/>
      <c r="CX292" s="97"/>
      <c r="CY292" s="97"/>
      <c r="CZ292" s="97"/>
      <c r="DA292" s="97"/>
      <c r="DB292" s="97"/>
      <c r="DC292" s="97"/>
      <c r="DD292" s="97"/>
      <c r="DE292" s="97"/>
      <c r="DF292" s="97"/>
      <c r="DG292" s="97"/>
      <c r="DH292" s="97"/>
      <c r="DI292" s="97"/>
      <c r="DJ292" s="97"/>
      <c r="DK292" s="97"/>
      <c r="DL292" s="97"/>
      <c r="DM292" s="97"/>
      <c r="DN292" s="97"/>
    </row>
    <row r="293" spans="1:118" s="4" customFormat="1" ht="47.25" outlineLevel="2" x14ac:dyDescent="0.25">
      <c r="A293" s="90" t="s">
        <v>114</v>
      </c>
      <c r="B293" s="224" t="s">
        <v>426</v>
      </c>
      <c r="C293" s="93">
        <f t="shared" si="143"/>
        <v>2949.5</v>
      </c>
      <c r="D293" s="193">
        <v>0</v>
      </c>
      <c r="E293" s="193">
        <v>218.8</v>
      </c>
      <c r="F293" s="193">
        <v>2730.7</v>
      </c>
      <c r="G293" s="193">
        <v>0</v>
      </c>
      <c r="H293" s="93">
        <f t="shared" si="144"/>
        <v>2949.5</v>
      </c>
      <c r="I293" s="193">
        <v>0</v>
      </c>
      <c r="J293" s="193">
        <v>218.8</v>
      </c>
      <c r="K293" s="193">
        <v>2730.7</v>
      </c>
      <c r="L293" s="193">
        <v>0</v>
      </c>
      <c r="M293" s="194">
        <f t="shared" si="148"/>
        <v>100</v>
      </c>
      <c r="N293" s="194">
        <f t="shared" si="138"/>
        <v>0</v>
      </c>
      <c r="O293" s="194" t="str">
        <f t="shared" si="145"/>
        <v>-</v>
      </c>
      <c r="P293" s="194">
        <f t="shared" si="146"/>
        <v>0</v>
      </c>
      <c r="Q293" s="194">
        <f t="shared" si="135"/>
        <v>100</v>
      </c>
      <c r="R293" s="194">
        <f t="shared" si="131"/>
        <v>0</v>
      </c>
      <c r="S293" s="194">
        <f t="shared" si="141"/>
        <v>100</v>
      </c>
      <c r="T293" s="194">
        <f t="shared" si="139"/>
        <v>0</v>
      </c>
      <c r="U293" s="96"/>
      <c r="V293" s="76"/>
      <c r="W293" s="113"/>
      <c r="X293" s="97"/>
      <c r="Y293" s="95"/>
      <c r="Z293" s="95"/>
      <c r="AA293" s="97"/>
      <c r="AB293" s="115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97"/>
      <c r="AY293" s="97"/>
      <c r="AZ293" s="97"/>
      <c r="BA293" s="97"/>
      <c r="BB293" s="97"/>
      <c r="BC293" s="97"/>
      <c r="BD293" s="97"/>
      <c r="BE293" s="97"/>
      <c r="BF293" s="97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7"/>
      <c r="BS293" s="97"/>
      <c r="BT293" s="97"/>
      <c r="BU293" s="97"/>
      <c r="BV293" s="97"/>
      <c r="BW293" s="97"/>
      <c r="BX293" s="97"/>
      <c r="BY293" s="97"/>
      <c r="BZ293" s="97"/>
      <c r="CA293" s="97"/>
      <c r="CB293" s="97"/>
      <c r="CC293" s="97"/>
      <c r="CD293" s="97"/>
      <c r="CE293" s="97"/>
      <c r="CF293" s="97"/>
      <c r="CG293" s="97"/>
      <c r="CH293" s="97"/>
      <c r="CI293" s="97"/>
      <c r="CJ293" s="97"/>
      <c r="CK293" s="97"/>
      <c r="CL293" s="97"/>
      <c r="CM293" s="97"/>
      <c r="CN293" s="97"/>
      <c r="CO293" s="97"/>
      <c r="CP293" s="97"/>
      <c r="CQ293" s="97"/>
      <c r="CR293" s="97"/>
      <c r="CS293" s="97"/>
      <c r="CT293" s="97"/>
      <c r="CU293" s="97"/>
      <c r="CV293" s="97"/>
      <c r="CW293" s="97"/>
      <c r="CX293" s="97"/>
      <c r="CY293" s="97"/>
      <c r="CZ293" s="97"/>
      <c r="DA293" s="97"/>
      <c r="DB293" s="97"/>
      <c r="DC293" s="97"/>
      <c r="DD293" s="97"/>
      <c r="DE293" s="97"/>
      <c r="DF293" s="97"/>
      <c r="DG293" s="97"/>
      <c r="DH293" s="97"/>
      <c r="DI293" s="97"/>
      <c r="DJ293" s="97"/>
      <c r="DK293" s="97"/>
      <c r="DL293" s="97"/>
      <c r="DM293" s="97"/>
      <c r="DN293" s="97"/>
    </row>
    <row r="294" spans="1:118" s="183" customFormat="1" ht="40.5" x14ac:dyDescent="0.25">
      <c r="A294" s="232" t="s">
        <v>398</v>
      </c>
      <c r="B294" s="233" t="s">
        <v>432</v>
      </c>
      <c r="C294" s="87">
        <f t="shared" ref="C294:C299" si="149">D294+E294+F294</f>
        <v>48976.4</v>
      </c>
      <c r="D294" s="87">
        <f>D295+D296+D297</f>
        <v>36696.199999999997</v>
      </c>
      <c r="E294" s="87">
        <f>E295+E296+E297</f>
        <v>8477.2000000000007</v>
      </c>
      <c r="F294" s="87">
        <f>F295+F296+F297</f>
        <v>3803</v>
      </c>
      <c r="G294" s="87">
        <f>G295+G296+G297</f>
        <v>0</v>
      </c>
      <c r="H294" s="87">
        <f t="shared" ref="H294:H299" si="150">I294+J294+K294</f>
        <v>48746.400000000001</v>
      </c>
      <c r="I294" s="87">
        <f>I295+I296+I297</f>
        <v>36466.199999999997</v>
      </c>
      <c r="J294" s="87">
        <f>J295+J296+J297</f>
        <v>8477.2000000000007</v>
      </c>
      <c r="K294" s="87">
        <f>K295+K296+K297</f>
        <v>3803</v>
      </c>
      <c r="L294" s="87">
        <f>L295+L296+L297</f>
        <v>0</v>
      </c>
      <c r="M294" s="87">
        <f t="shared" si="148"/>
        <v>99.5</v>
      </c>
      <c r="N294" s="87">
        <f t="shared" si="138"/>
        <v>230</v>
      </c>
      <c r="O294" s="87">
        <f t="shared" si="145"/>
        <v>99.4</v>
      </c>
      <c r="P294" s="87">
        <f t="shared" si="146"/>
        <v>230</v>
      </c>
      <c r="Q294" s="87">
        <f t="shared" si="135"/>
        <v>100</v>
      </c>
      <c r="R294" s="87">
        <f t="shared" si="131"/>
        <v>0</v>
      </c>
      <c r="S294" s="87">
        <f t="shared" si="141"/>
        <v>100</v>
      </c>
      <c r="T294" s="87">
        <f t="shared" si="139"/>
        <v>0</v>
      </c>
      <c r="U294" s="149"/>
      <c r="V294" s="150"/>
      <c r="W294" s="151"/>
      <c r="X294" s="182"/>
      <c r="Y294" s="30"/>
      <c r="Z294" s="30"/>
      <c r="AA294" s="182"/>
      <c r="AB294" s="154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82"/>
      <c r="AR294" s="182"/>
      <c r="AS294" s="182"/>
      <c r="AT294" s="182"/>
      <c r="AU294" s="182"/>
      <c r="AV294" s="182"/>
      <c r="AW294" s="182"/>
      <c r="AX294" s="182"/>
      <c r="AY294" s="182"/>
      <c r="AZ294" s="182"/>
      <c r="BA294" s="182"/>
      <c r="BB294" s="182"/>
      <c r="BC294" s="182"/>
      <c r="BD294" s="182"/>
      <c r="BE294" s="182"/>
      <c r="BF294" s="182"/>
      <c r="BG294" s="182"/>
      <c r="BH294" s="182"/>
      <c r="BI294" s="182"/>
      <c r="BJ294" s="182"/>
      <c r="BK294" s="182"/>
      <c r="BL294" s="182"/>
      <c r="BM294" s="182"/>
      <c r="BN294" s="182"/>
      <c r="BO294" s="182"/>
      <c r="BP294" s="182"/>
      <c r="BQ294" s="182"/>
      <c r="BR294" s="182"/>
      <c r="BS294" s="182"/>
      <c r="BT294" s="182"/>
      <c r="BU294" s="182"/>
      <c r="BV294" s="182"/>
      <c r="BW294" s="182"/>
      <c r="BX294" s="182"/>
      <c r="BY294" s="182"/>
      <c r="BZ294" s="182"/>
      <c r="CA294" s="182"/>
      <c r="CB294" s="182"/>
      <c r="CC294" s="182"/>
      <c r="CD294" s="182"/>
      <c r="CE294" s="182"/>
      <c r="CF294" s="182"/>
      <c r="CG294" s="182"/>
      <c r="CH294" s="182"/>
      <c r="CI294" s="182"/>
      <c r="CJ294" s="182"/>
      <c r="CK294" s="182"/>
      <c r="CL294" s="182"/>
      <c r="CM294" s="182"/>
      <c r="CN294" s="182"/>
      <c r="CO294" s="182"/>
      <c r="CP294" s="182"/>
      <c r="CQ294" s="182"/>
      <c r="CR294" s="182"/>
      <c r="CS294" s="182"/>
      <c r="CT294" s="182"/>
      <c r="CU294" s="182"/>
      <c r="CV294" s="182"/>
      <c r="CW294" s="182"/>
      <c r="CX294" s="182"/>
      <c r="CY294" s="182"/>
      <c r="CZ294" s="182"/>
      <c r="DA294" s="182"/>
      <c r="DB294" s="182"/>
      <c r="DC294" s="182"/>
      <c r="DD294" s="182"/>
      <c r="DE294" s="182"/>
      <c r="DF294" s="182"/>
      <c r="DG294" s="182"/>
      <c r="DH294" s="182"/>
      <c r="DI294" s="182"/>
      <c r="DJ294" s="182"/>
      <c r="DK294" s="182"/>
      <c r="DL294" s="182"/>
      <c r="DM294" s="182"/>
      <c r="DN294" s="182"/>
    </row>
    <row r="295" spans="1:118" ht="47.25" outlineLevel="1" x14ac:dyDescent="0.25">
      <c r="A295" s="234" t="s">
        <v>33</v>
      </c>
      <c r="B295" s="224" t="s">
        <v>433</v>
      </c>
      <c r="C295" s="104">
        <f t="shared" si="149"/>
        <v>26416.9</v>
      </c>
      <c r="D295" s="104">
        <v>23888</v>
      </c>
      <c r="E295" s="104">
        <v>2528.9</v>
      </c>
      <c r="F295" s="104">
        <v>0</v>
      </c>
      <c r="G295" s="104">
        <v>0</v>
      </c>
      <c r="H295" s="104">
        <f t="shared" si="150"/>
        <v>26186.9</v>
      </c>
      <c r="I295" s="104">
        <v>23658</v>
      </c>
      <c r="J295" s="104">
        <v>2528.9</v>
      </c>
      <c r="K295" s="104">
        <v>0</v>
      </c>
      <c r="L295" s="93">
        <v>0</v>
      </c>
      <c r="M295" s="93">
        <f t="shared" si="148"/>
        <v>99.1</v>
      </c>
      <c r="N295" s="93">
        <f t="shared" si="138"/>
        <v>230</v>
      </c>
      <c r="O295" s="93">
        <f t="shared" si="145"/>
        <v>99</v>
      </c>
      <c r="P295" s="93">
        <f t="shared" si="146"/>
        <v>230</v>
      </c>
      <c r="Q295" s="93">
        <f t="shared" si="135"/>
        <v>100</v>
      </c>
      <c r="R295" s="93">
        <f t="shared" si="131"/>
        <v>0</v>
      </c>
      <c r="S295" s="93" t="str">
        <f t="shared" si="141"/>
        <v>-</v>
      </c>
      <c r="T295" s="93">
        <f t="shared" si="139"/>
        <v>0</v>
      </c>
      <c r="U295" s="83"/>
      <c r="V295" s="184"/>
      <c r="AB295" s="154"/>
    </row>
    <row r="296" spans="1:118" ht="47.25" outlineLevel="1" x14ac:dyDescent="0.25">
      <c r="A296" s="234" t="s">
        <v>34</v>
      </c>
      <c r="B296" s="224" t="s">
        <v>434</v>
      </c>
      <c r="C296" s="104">
        <f t="shared" si="149"/>
        <v>1689.5</v>
      </c>
      <c r="D296" s="104">
        <v>1689.5</v>
      </c>
      <c r="E296" s="104">
        <v>0</v>
      </c>
      <c r="F296" s="104">
        <v>0</v>
      </c>
      <c r="G296" s="104">
        <v>0</v>
      </c>
      <c r="H296" s="104">
        <f t="shared" si="150"/>
        <v>1689.5</v>
      </c>
      <c r="I296" s="104">
        <v>1689.5</v>
      </c>
      <c r="J296" s="104">
        <v>0</v>
      </c>
      <c r="K296" s="104">
        <v>0</v>
      </c>
      <c r="L296" s="93">
        <v>0</v>
      </c>
      <c r="M296" s="93">
        <f t="shared" si="148"/>
        <v>100</v>
      </c>
      <c r="N296" s="93">
        <f t="shared" si="138"/>
        <v>0</v>
      </c>
      <c r="O296" s="93">
        <f t="shared" si="145"/>
        <v>100</v>
      </c>
      <c r="P296" s="93">
        <f t="shared" si="146"/>
        <v>0</v>
      </c>
      <c r="Q296" s="93" t="str">
        <f t="shared" si="135"/>
        <v>-</v>
      </c>
      <c r="R296" s="93">
        <f t="shared" si="131"/>
        <v>0</v>
      </c>
      <c r="S296" s="93" t="str">
        <f t="shared" si="141"/>
        <v>-</v>
      </c>
      <c r="T296" s="93">
        <f t="shared" si="139"/>
        <v>0</v>
      </c>
      <c r="U296" s="83"/>
      <c r="V296" s="184"/>
      <c r="AB296" s="154"/>
    </row>
    <row r="297" spans="1:118" s="11" customFormat="1" ht="31.5" outlineLevel="1" x14ac:dyDescent="0.25">
      <c r="A297" s="234" t="s">
        <v>35</v>
      </c>
      <c r="B297" s="224" t="s">
        <v>435</v>
      </c>
      <c r="C297" s="104">
        <f>D297+E297+F297</f>
        <v>20870</v>
      </c>
      <c r="D297" s="104">
        <v>11118.7</v>
      </c>
      <c r="E297" s="235">
        <v>5948.3</v>
      </c>
      <c r="F297" s="104">
        <v>3803</v>
      </c>
      <c r="G297" s="104">
        <f>G298+G299</f>
        <v>0</v>
      </c>
      <c r="H297" s="104">
        <f t="shared" si="150"/>
        <v>20870</v>
      </c>
      <c r="I297" s="104">
        <v>11118.7</v>
      </c>
      <c r="J297" s="235">
        <v>5948.3</v>
      </c>
      <c r="K297" s="104">
        <v>3803</v>
      </c>
      <c r="L297" s="104">
        <f>L298+L299</f>
        <v>0</v>
      </c>
      <c r="M297" s="93">
        <f t="shared" si="148"/>
        <v>100</v>
      </c>
      <c r="N297" s="93">
        <f t="shared" si="138"/>
        <v>0</v>
      </c>
      <c r="O297" s="93">
        <f t="shared" si="145"/>
        <v>100</v>
      </c>
      <c r="P297" s="93">
        <f t="shared" si="146"/>
        <v>0</v>
      </c>
      <c r="Q297" s="93">
        <f t="shared" si="135"/>
        <v>100</v>
      </c>
      <c r="R297" s="93">
        <f t="shared" si="131"/>
        <v>0</v>
      </c>
      <c r="S297" s="93">
        <f t="shared" si="141"/>
        <v>100</v>
      </c>
      <c r="T297" s="93">
        <f t="shared" si="139"/>
        <v>0</v>
      </c>
      <c r="U297" s="99"/>
      <c r="V297" s="155"/>
      <c r="W297" s="59"/>
      <c r="X297" s="59"/>
      <c r="Y297" s="92"/>
      <c r="Z297" s="92"/>
      <c r="AA297" s="59"/>
      <c r="AB297" s="115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/>
      <c r="CV297" s="59"/>
      <c r="CW297" s="59"/>
      <c r="CX297" s="59"/>
      <c r="CY297" s="59"/>
      <c r="CZ297" s="59"/>
      <c r="DA297" s="59"/>
      <c r="DB297" s="59"/>
      <c r="DC297" s="59"/>
      <c r="DD297" s="59"/>
      <c r="DE297" s="59"/>
      <c r="DF297" s="59"/>
      <c r="DG297" s="59"/>
      <c r="DH297" s="59"/>
      <c r="DI297" s="59"/>
      <c r="DJ297" s="59"/>
      <c r="DK297" s="59"/>
      <c r="DL297" s="59"/>
      <c r="DM297" s="59"/>
      <c r="DN297" s="59"/>
    </row>
    <row r="298" spans="1:118" s="11" customFormat="1" ht="31.5" outlineLevel="2" x14ac:dyDescent="0.25">
      <c r="A298" s="234" t="s">
        <v>110</v>
      </c>
      <c r="B298" s="250" t="s">
        <v>149</v>
      </c>
      <c r="C298" s="104">
        <f t="shared" si="149"/>
        <v>0</v>
      </c>
      <c r="D298" s="104">
        <v>0</v>
      </c>
      <c r="E298" s="235">
        <v>0</v>
      </c>
      <c r="F298" s="104">
        <v>0</v>
      </c>
      <c r="G298" s="104">
        <v>0</v>
      </c>
      <c r="H298" s="104">
        <f t="shared" si="150"/>
        <v>0</v>
      </c>
      <c r="I298" s="104">
        <v>0</v>
      </c>
      <c r="J298" s="235">
        <v>0</v>
      </c>
      <c r="K298" s="104">
        <v>0</v>
      </c>
      <c r="L298" s="93">
        <v>0</v>
      </c>
      <c r="M298" s="93" t="str">
        <f t="shared" si="148"/>
        <v>-</v>
      </c>
      <c r="N298" s="93">
        <f t="shared" si="138"/>
        <v>0</v>
      </c>
      <c r="O298" s="93" t="str">
        <f t="shared" si="145"/>
        <v>-</v>
      </c>
      <c r="P298" s="93">
        <f t="shared" si="146"/>
        <v>0</v>
      </c>
      <c r="Q298" s="93" t="str">
        <f t="shared" si="135"/>
        <v>-</v>
      </c>
      <c r="R298" s="93">
        <f t="shared" si="131"/>
        <v>0</v>
      </c>
      <c r="S298" s="93" t="str">
        <f t="shared" si="141"/>
        <v>-</v>
      </c>
      <c r="T298" s="93">
        <f t="shared" si="139"/>
        <v>0</v>
      </c>
      <c r="U298" s="99"/>
      <c r="V298" s="155"/>
      <c r="W298" s="59"/>
      <c r="X298" s="59"/>
      <c r="Y298" s="92"/>
      <c r="Z298" s="92"/>
      <c r="AA298" s="59"/>
      <c r="AB298" s="115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  <c r="CX298" s="59"/>
      <c r="CY298" s="59"/>
      <c r="CZ298" s="59"/>
      <c r="DA298" s="59"/>
      <c r="DB298" s="59"/>
      <c r="DC298" s="59"/>
      <c r="DD298" s="59"/>
      <c r="DE298" s="59"/>
      <c r="DF298" s="59"/>
      <c r="DG298" s="59"/>
      <c r="DH298" s="59"/>
      <c r="DI298" s="59"/>
      <c r="DJ298" s="59"/>
      <c r="DK298" s="59"/>
      <c r="DL298" s="59"/>
      <c r="DM298" s="59"/>
      <c r="DN298" s="59"/>
    </row>
    <row r="299" spans="1:118" s="11" customFormat="1" ht="31.5" outlineLevel="2" x14ac:dyDescent="0.25">
      <c r="A299" s="234" t="s">
        <v>111</v>
      </c>
      <c r="B299" s="250" t="s">
        <v>150</v>
      </c>
      <c r="C299" s="104">
        <f t="shared" si="149"/>
        <v>20870</v>
      </c>
      <c r="D299" s="104">
        <v>11118.7</v>
      </c>
      <c r="E299" s="235">
        <v>5948.3</v>
      </c>
      <c r="F299" s="104">
        <v>3803</v>
      </c>
      <c r="G299" s="104">
        <v>0</v>
      </c>
      <c r="H299" s="104">
        <f t="shared" si="150"/>
        <v>20870</v>
      </c>
      <c r="I299" s="104">
        <v>11118.7</v>
      </c>
      <c r="J299" s="235">
        <v>5948.3</v>
      </c>
      <c r="K299" s="104">
        <v>3803</v>
      </c>
      <c r="L299" s="93">
        <v>0</v>
      </c>
      <c r="M299" s="93">
        <f t="shared" si="148"/>
        <v>100</v>
      </c>
      <c r="N299" s="93">
        <f t="shared" si="138"/>
        <v>0</v>
      </c>
      <c r="O299" s="93">
        <f t="shared" si="145"/>
        <v>100</v>
      </c>
      <c r="P299" s="93">
        <f t="shared" si="146"/>
        <v>0</v>
      </c>
      <c r="Q299" s="93">
        <f t="shared" si="135"/>
        <v>100</v>
      </c>
      <c r="R299" s="93">
        <f t="shared" si="131"/>
        <v>0</v>
      </c>
      <c r="S299" s="93">
        <f t="shared" si="141"/>
        <v>100</v>
      </c>
      <c r="T299" s="93">
        <f t="shared" si="139"/>
        <v>0</v>
      </c>
      <c r="U299" s="99"/>
      <c r="V299" s="155"/>
      <c r="W299" s="59"/>
      <c r="X299" s="59"/>
      <c r="Y299" s="92"/>
      <c r="Z299" s="92"/>
      <c r="AA299" s="59"/>
      <c r="AB299" s="115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  <c r="CU299" s="59"/>
      <c r="CV299" s="59"/>
      <c r="CW299" s="59"/>
      <c r="CX299" s="59"/>
      <c r="CY299" s="59"/>
      <c r="CZ299" s="59"/>
      <c r="DA299" s="59"/>
      <c r="DB299" s="59"/>
      <c r="DC299" s="59"/>
      <c r="DD299" s="59"/>
      <c r="DE299" s="59"/>
      <c r="DF299" s="59"/>
      <c r="DG299" s="59"/>
      <c r="DH299" s="59"/>
      <c r="DI299" s="59"/>
      <c r="DJ299" s="59"/>
      <c r="DK299" s="59"/>
      <c r="DL299" s="59"/>
      <c r="DM299" s="59"/>
      <c r="DN299" s="59"/>
    </row>
    <row r="300" spans="1:118" s="188" customFormat="1" ht="72" customHeight="1" x14ac:dyDescent="0.25">
      <c r="A300" s="185">
        <v>19</v>
      </c>
      <c r="B300" s="108" t="s">
        <v>521</v>
      </c>
      <c r="C300" s="87">
        <f>SUM(D300:F300)</f>
        <v>848.7</v>
      </c>
      <c r="D300" s="87">
        <f>D301+D308</f>
        <v>768.7</v>
      </c>
      <c r="E300" s="87">
        <f>E301+E308</f>
        <v>80</v>
      </c>
      <c r="F300" s="87">
        <f>F301+F308</f>
        <v>0</v>
      </c>
      <c r="G300" s="87">
        <f>G301+G308</f>
        <v>0</v>
      </c>
      <c r="H300" s="87">
        <f>SUM(I300:K300)</f>
        <v>848.7</v>
      </c>
      <c r="I300" s="87">
        <f>I301+I308</f>
        <v>768.7</v>
      </c>
      <c r="J300" s="87">
        <f>J301+J308</f>
        <v>80</v>
      </c>
      <c r="K300" s="87">
        <f>K301+K308</f>
        <v>0</v>
      </c>
      <c r="L300" s="87">
        <f>L301+L308</f>
        <v>0</v>
      </c>
      <c r="M300" s="87">
        <f t="shared" si="148"/>
        <v>100</v>
      </c>
      <c r="N300" s="87">
        <f t="shared" si="138"/>
        <v>0</v>
      </c>
      <c r="O300" s="87">
        <f t="shared" si="145"/>
        <v>100</v>
      </c>
      <c r="P300" s="87">
        <f t="shared" si="146"/>
        <v>0</v>
      </c>
      <c r="Q300" s="87">
        <f t="shared" si="135"/>
        <v>100</v>
      </c>
      <c r="R300" s="87">
        <f t="shared" si="131"/>
        <v>0</v>
      </c>
      <c r="S300" s="87" t="str">
        <f t="shared" si="141"/>
        <v>-</v>
      </c>
      <c r="T300" s="87">
        <f t="shared" si="139"/>
        <v>0</v>
      </c>
      <c r="U300" s="148"/>
      <c r="V300" s="76"/>
      <c r="W300" s="113"/>
      <c r="X300" s="187"/>
      <c r="Y300" s="114"/>
      <c r="Z300" s="114"/>
      <c r="AA300" s="187"/>
      <c r="AB300" s="115"/>
      <c r="AC300" s="187"/>
      <c r="AD300" s="187"/>
      <c r="AE300" s="187"/>
      <c r="AF300" s="187"/>
      <c r="AG300" s="187"/>
      <c r="AH300" s="187"/>
      <c r="AI300" s="187"/>
      <c r="AJ300" s="187"/>
      <c r="AK300" s="187"/>
      <c r="AL300" s="187"/>
      <c r="AM300" s="187"/>
      <c r="AN300" s="187"/>
      <c r="AO300" s="187"/>
      <c r="AP300" s="187"/>
      <c r="AQ300" s="187"/>
      <c r="AR300" s="187"/>
      <c r="AS300" s="187"/>
      <c r="AT300" s="187"/>
      <c r="AU300" s="187"/>
      <c r="AV300" s="187"/>
      <c r="AW300" s="187"/>
      <c r="AX300" s="187"/>
      <c r="AY300" s="187"/>
      <c r="AZ300" s="187"/>
      <c r="BA300" s="187"/>
      <c r="BB300" s="187"/>
      <c r="BC300" s="187"/>
      <c r="BD300" s="187"/>
      <c r="BE300" s="187"/>
      <c r="BF300" s="187"/>
      <c r="BG300" s="187"/>
      <c r="BH300" s="187"/>
      <c r="BI300" s="187"/>
      <c r="BJ300" s="187"/>
      <c r="BK300" s="187"/>
      <c r="BL300" s="187"/>
      <c r="BM300" s="187"/>
      <c r="BN300" s="187"/>
      <c r="BO300" s="187"/>
      <c r="BP300" s="187"/>
      <c r="BQ300" s="187"/>
      <c r="BR300" s="187"/>
      <c r="BS300" s="187"/>
      <c r="BT300" s="187"/>
      <c r="BU300" s="187"/>
      <c r="BV300" s="187"/>
      <c r="BW300" s="187"/>
      <c r="BX300" s="187"/>
      <c r="BY300" s="187"/>
      <c r="BZ300" s="187"/>
      <c r="CA300" s="187"/>
      <c r="CB300" s="187"/>
      <c r="CC300" s="187"/>
      <c r="CD300" s="187"/>
      <c r="CE300" s="187"/>
      <c r="CF300" s="187"/>
      <c r="CG300" s="187"/>
      <c r="CH300" s="187"/>
      <c r="CI300" s="187"/>
      <c r="CJ300" s="187"/>
      <c r="CK300" s="187"/>
      <c r="CL300" s="187"/>
      <c r="CM300" s="187"/>
      <c r="CN300" s="187"/>
      <c r="CO300" s="187"/>
      <c r="CP300" s="187"/>
      <c r="CQ300" s="187"/>
      <c r="CR300" s="187"/>
      <c r="CS300" s="187"/>
      <c r="CT300" s="187"/>
      <c r="CU300" s="187"/>
      <c r="CV300" s="187"/>
      <c r="CW300" s="187"/>
      <c r="CX300" s="187"/>
      <c r="CY300" s="187"/>
      <c r="CZ300" s="187"/>
      <c r="DA300" s="187"/>
      <c r="DB300" s="187"/>
      <c r="DC300" s="187"/>
      <c r="DD300" s="187"/>
      <c r="DE300" s="187"/>
      <c r="DF300" s="187"/>
      <c r="DG300" s="187"/>
      <c r="DH300" s="187"/>
      <c r="DI300" s="187"/>
      <c r="DJ300" s="187"/>
      <c r="DK300" s="187"/>
      <c r="DL300" s="187"/>
      <c r="DM300" s="187"/>
      <c r="DN300" s="187"/>
    </row>
    <row r="301" spans="1:118" s="11" customFormat="1" ht="47.25" outlineLevel="1" x14ac:dyDescent="0.25">
      <c r="A301" s="110" t="s">
        <v>33</v>
      </c>
      <c r="B301" s="224" t="s">
        <v>541</v>
      </c>
      <c r="C301" s="93">
        <f t="shared" ref="C301:C308" si="151">SUM(D301:F301)</f>
        <v>848.7</v>
      </c>
      <c r="D301" s="109">
        <f>D302+D303+D304+D305+D306+D307</f>
        <v>768.7</v>
      </c>
      <c r="E301" s="109">
        <f>E302+E303+E304+E305+E306+E307</f>
        <v>80</v>
      </c>
      <c r="F301" s="109">
        <f>F302+F303+F304+F305+F306+F307</f>
        <v>0</v>
      </c>
      <c r="G301" s="109">
        <f>G302+G303+G304+G305+G306+G307</f>
        <v>0</v>
      </c>
      <c r="H301" s="109">
        <f t="shared" ref="H301:H308" si="152">SUM(I301:K301)</f>
        <v>848.7</v>
      </c>
      <c r="I301" s="109">
        <f>I302+I303+I304+I305+I306+I307</f>
        <v>768.7</v>
      </c>
      <c r="J301" s="109">
        <f>J302+J303+J304+J305+J306+J307</f>
        <v>80</v>
      </c>
      <c r="K301" s="109">
        <f>K302+K303+K304+K305+K306+K307</f>
        <v>0</v>
      </c>
      <c r="L301" s="109">
        <f>L302+L303+L304+L305+L306</f>
        <v>0</v>
      </c>
      <c r="M301" s="93">
        <f t="shared" si="148"/>
        <v>100</v>
      </c>
      <c r="N301" s="93">
        <f t="shared" si="138"/>
        <v>0</v>
      </c>
      <c r="O301" s="93">
        <f t="shared" si="145"/>
        <v>100</v>
      </c>
      <c r="P301" s="93">
        <f t="shared" si="146"/>
        <v>0</v>
      </c>
      <c r="Q301" s="93">
        <f t="shared" si="135"/>
        <v>100</v>
      </c>
      <c r="R301" s="93">
        <f t="shared" si="131"/>
        <v>0</v>
      </c>
      <c r="S301" s="93" t="str">
        <f t="shared" si="141"/>
        <v>-</v>
      </c>
      <c r="T301" s="93">
        <f t="shared" si="139"/>
        <v>0</v>
      </c>
      <c r="U301" s="99"/>
      <c r="V301" s="76"/>
      <c r="W301" s="113"/>
      <c r="X301" s="59"/>
      <c r="Y301" s="114"/>
      <c r="Z301" s="114"/>
      <c r="AA301" s="59"/>
      <c r="AB301" s="115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  <c r="BM301" s="59"/>
      <c r="BN301" s="59"/>
      <c r="BO301" s="59"/>
      <c r="BP301" s="59"/>
      <c r="BQ301" s="59"/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  <c r="CM301" s="59"/>
      <c r="CN301" s="59"/>
      <c r="CO301" s="59"/>
      <c r="CP301" s="59"/>
      <c r="CQ301" s="59"/>
      <c r="CR301" s="59"/>
      <c r="CS301" s="59"/>
      <c r="CT301" s="59"/>
      <c r="CU301" s="59"/>
      <c r="CV301" s="59"/>
      <c r="CW301" s="59"/>
      <c r="CX301" s="59"/>
      <c r="CY301" s="59"/>
      <c r="CZ301" s="59"/>
      <c r="DA301" s="59"/>
      <c r="DB301" s="59"/>
      <c r="DC301" s="59"/>
      <c r="DD301" s="59"/>
      <c r="DE301" s="59"/>
      <c r="DF301" s="59"/>
      <c r="DG301" s="59"/>
      <c r="DH301" s="59"/>
      <c r="DI301" s="59"/>
      <c r="DJ301" s="59"/>
      <c r="DK301" s="59"/>
      <c r="DL301" s="59"/>
      <c r="DM301" s="59"/>
      <c r="DN301" s="59"/>
    </row>
    <row r="302" spans="1:118" s="11" customFormat="1" ht="78.75" outlineLevel="2" x14ac:dyDescent="0.25">
      <c r="A302" s="90" t="s">
        <v>100</v>
      </c>
      <c r="B302" s="273" t="s">
        <v>297</v>
      </c>
      <c r="C302" s="93">
        <f t="shared" si="151"/>
        <v>200</v>
      </c>
      <c r="D302" s="93">
        <v>200</v>
      </c>
      <c r="E302" s="93">
        <v>0</v>
      </c>
      <c r="F302" s="93">
        <v>0</v>
      </c>
      <c r="G302" s="93">
        <v>0</v>
      </c>
      <c r="H302" s="93">
        <f t="shared" si="152"/>
        <v>200</v>
      </c>
      <c r="I302" s="93">
        <v>200</v>
      </c>
      <c r="J302" s="93">
        <v>0</v>
      </c>
      <c r="K302" s="93">
        <v>0</v>
      </c>
      <c r="L302" s="93">
        <v>0</v>
      </c>
      <c r="M302" s="93">
        <f t="shared" si="148"/>
        <v>100</v>
      </c>
      <c r="N302" s="93">
        <f t="shared" si="138"/>
        <v>0</v>
      </c>
      <c r="O302" s="93">
        <f t="shared" si="145"/>
        <v>100</v>
      </c>
      <c r="P302" s="93">
        <f t="shared" si="146"/>
        <v>0</v>
      </c>
      <c r="Q302" s="93" t="str">
        <f t="shared" si="135"/>
        <v>-</v>
      </c>
      <c r="R302" s="93">
        <f t="shared" si="131"/>
        <v>0</v>
      </c>
      <c r="S302" s="93" t="str">
        <f t="shared" si="141"/>
        <v>-</v>
      </c>
      <c r="T302" s="93">
        <f t="shared" si="139"/>
        <v>0</v>
      </c>
      <c r="U302" s="99"/>
      <c r="V302" s="76"/>
      <c r="W302" s="113"/>
      <c r="X302" s="59"/>
      <c r="Y302" s="114"/>
      <c r="Z302" s="114"/>
      <c r="AA302" s="59"/>
      <c r="AB302" s="115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  <c r="CQ302" s="59"/>
      <c r="CR302" s="59"/>
      <c r="CS302" s="59"/>
      <c r="CT302" s="59"/>
      <c r="CU302" s="59"/>
      <c r="CV302" s="59"/>
      <c r="CW302" s="59"/>
      <c r="CX302" s="59"/>
      <c r="CY302" s="59"/>
      <c r="CZ302" s="59"/>
      <c r="DA302" s="59"/>
      <c r="DB302" s="59"/>
      <c r="DC302" s="59"/>
      <c r="DD302" s="59"/>
      <c r="DE302" s="59"/>
      <c r="DF302" s="59"/>
      <c r="DG302" s="59"/>
      <c r="DH302" s="59"/>
      <c r="DI302" s="59"/>
      <c r="DJ302" s="59"/>
      <c r="DK302" s="59"/>
      <c r="DL302" s="59"/>
      <c r="DM302" s="59"/>
      <c r="DN302" s="59"/>
    </row>
    <row r="303" spans="1:118" s="11" customFormat="1" ht="94.5" outlineLevel="2" x14ac:dyDescent="0.25">
      <c r="A303" s="305" t="s">
        <v>101</v>
      </c>
      <c r="B303" s="273" t="s">
        <v>298</v>
      </c>
      <c r="C303" s="93">
        <f t="shared" si="151"/>
        <v>236.4</v>
      </c>
      <c r="D303" s="93">
        <v>236.4</v>
      </c>
      <c r="E303" s="93">
        <v>0</v>
      </c>
      <c r="F303" s="93">
        <v>0</v>
      </c>
      <c r="G303" s="93">
        <v>0</v>
      </c>
      <c r="H303" s="93">
        <f t="shared" si="152"/>
        <v>236.4</v>
      </c>
      <c r="I303" s="93">
        <v>236.4</v>
      </c>
      <c r="J303" s="93">
        <v>0</v>
      </c>
      <c r="K303" s="93">
        <v>0</v>
      </c>
      <c r="L303" s="93">
        <v>0</v>
      </c>
      <c r="M303" s="93">
        <f t="shared" si="148"/>
        <v>100</v>
      </c>
      <c r="N303" s="93">
        <f t="shared" si="138"/>
        <v>0</v>
      </c>
      <c r="O303" s="93">
        <f t="shared" si="145"/>
        <v>100</v>
      </c>
      <c r="P303" s="93">
        <f t="shared" si="146"/>
        <v>0</v>
      </c>
      <c r="Q303" s="93" t="str">
        <f t="shared" si="135"/>
        <v>-</v>
      </c>
      <c r="R303" s="93">
        <f t="shared" si="131"/>
        <v>0</v>
      </c>
      <c r="S303" s="93" t="str">
        <f t="shared" si="141"/>
        <v>-</v>
      </c>
      <c r="T303" s="93">
        <f t="shared" si="139"/>
        <v>0</v>
      </c>
      <c r="U303" s="99"/>
      <c r="V303" s="76"/>
      <c r="W303" s="113"/>
      <c r="X303" s="59"/>
      <c r="Y303" s="114"/>
      <c r="Z303" s="114"/>
      <c r="AA303" s="59"/>
      <c r="AB303" s="115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  <c r="BM303" s="59"/>
      <c r="BN303" s="59"/>
      <c r="BO303" s="59"/>
      <c r="BP303" s="59"/>
      <c r="BQ303" s="59"/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  <c r="CM303" s="59"/>
      <c r="CN303" s="59"/>
      <c r="CO303" s="59"/>
      <c r="CP303" s="59"/>
      <c r="CQ303" s="59"/>
      <c r="CR303" s="59"/>
      <c r="CS303" s="59"/>
      <c r="CT303" s="59"/>
      <c r="CU303" s="59"/>
      <c r="CV303" s="59"/>
      <c r="CW303" s="59"/>
      <c r="CX303" s="59"/>
      <c r="CY303" s="59"/>
      <c r="CZ303" s="59"/>
      <c r="DA303" s="59"/>
      <c r="DB303" s="59"/>
      <c r="DC303" s="59"/>
      <c r="DD303" s="59"/>
      <c r="DE303" s="59"/>
      <c r="DF303" s="59"/>
      <c r="DG303" s="59"/>
      <c r="DH303" s="59"/>
      <c r="DI303" s="59"/>
      <c r="DJ303" s="59"/>
      <c r="DK303" s="59"/>
      <c r="DL303" s="59"/>
      <c r="DM303" s="59"/>
      <c r="DN303" s="59"/>
    </row>
    <row r="304" spans="1:118" s="11" customFormat="1" ht="47.25" outlineLevel="2" x14ac:dyDescent="0.25">
      <c r="A304" s="90" t="s">
        <v>102</v>
      </c>
      <c r="B304" s="273" t="s">
        <v>163</v>
      </c>
      <c r="C304" s="93">
        <f t="shared" si="151"/>
        <v>87.7</v>
      </c>
      <c r="D304" s="109">
        <v>87.7</v>
      </c>
      <c r="E304" s="109">
        <v>0</v>
      </c>
      <c r="F304" s="109">
        <f>SUM(F305:F305)</f>
        <v>0</v>
      </c>
      <c r="G304" s="109">
        <f>SUM(G305:G305)</f>
        <v>0</v>
      </c>
      <c r="H304" s="93">
        <f t="shared" si="152"/>
        <v>87.7</v>
      </c>
      <c r="I304" s="93">
        <v>87.7</v>
      </c>
      <c r="J304" s="109">
        <v>0</v>
      </c>
      <c r="K304" s="93">
        <v>0</v>
      </c>
      <c r="L304" s="93">
        <v>0</v>
      </c>
      <c r="M304" s="93">
        <f t="shared" si="148"/>
        <v>100</v>
      </c>
      <c r="N304" s="93">
        <f t="shared" si="138"/>
        <v>0</v>
      </c>
      <c r="O304" s="93">
        <f t="shared" si="145"/>
        <v>100</v>
      </c>
      <c r="P304" s="93">
        <f t="shared" si="146"/>
        <v>0</v>
      </c>
      <c r="Q304" s="93" t="str">
        <f t="shared" si="135"/>
        <v>-</v>
      </c>
      <c r="R304" s="93">
        <f t="shared" si="131"/>
        <v>0</v>
      </c>
      <c r="S304" s="93" t="str">
        <f t="shared" si="141"/>
        <v>-</v>
      </c>
      <c r="T304" s="93">
        <f t="shared" si="139"/>
        <v>0</v>
      </c>
      <c r="U304" s="99"/>
      <c r="V304" s="76"/>
      <c r="W304" s="113"/>
      <c r="X304" s="59"/>
      <c r="Y304" s="114"/>
      <c r="Z304" s="114"/>
      <c r="AA304" s="59"/>
      <c r="AB304" s="115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  <c r="BM304" s="59"/>
      <c r="BN304" s="59"/>
      <c r="BO304" s="59"/>
      <c r="BP304" s="59"/>
      <c r="BQ304" s="59"/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  <c r="CM304" s="59"/>
      <c r="CN304" s="59"/>
      <c r="CO304" s="59"/>
      <c r="CP304" s="59"/>
      <c r="CQ304" s="59"/>
      <c r="CR304" s="59"/>
      <c r="CS304" s="59"/>
      <c r="CT304" s="59"/>
      <c r="CU304" s="59"/>
      <c r="CV304" s="59"/>
      <c r="CW304" s="59"/>
      <c r="CX304" s="59"/>
      <c r="CY304" s="59"/>
      <c r="CZ304" s="59"/>
      <c r="DA304" s="59"/>
      <c r="DB304" s="59"/>
      <c r="DC304" s="59"/>
      <c r="DD304" s="59"/>
      <c r="DE304" s="59"/>
      <c r="DF304" s="59"/>
      <c r="DG304" s="59"/>
      <c r="DH304" s="59"/>
      <c r="DI304" s="59"/>
      <c r="DJ304" s="59"/>
      <c r="DK304" s="59"/>
      <c r="DL304" s="59"/>
      <c r="DM304" s="59"/>
      <c r="DN304" s="59"/>
    </row>
    <row r="305" spans="1:118" s="11" customFormat="1" ht="110.25" outlineLevel="2" x14ac:dyDescent="0.25">
      <c r="A305" s="305" t="s">
        <v>103</v>
      </c>
      <c r="B305" s="273" t="s">
        <v>299</v>
      </c>
      <c r="C305" s="93">
        <f t="shared" si="151"/>
        <v>84.6</v>
      </c>
      <c r="D305" s="93">
        <v>84.6</v>
      </c>
      <c r="E305" s="93">
        <f>SUM(E308:E308)</f>
        <v>0</v>
      </c>
      <c r="F305" s="93">
        <f>SUM(F308:F308)</f>
        <v>0</v>
      </c>
      <c r="G305" s="93">
        <f>SUM(G308:G308)</f>
        <v>0</v>
      </c>
      <c r="H305" s="93">
        <f t="shared" si="152"/>
        <v>84.6</v>
      </c>
      <c r="I305" s="93">
        <v>84.6</v>
      </c>
      <c r="J305" s="93">
        <f>SUM(J308:J308)</f>
        <v>0</v>
      </c>
      <c r="K305" s="93">
        <f>SUM(K308:K308)</f>
        <v>0</v>
      </c>
      <c r="L305" s="93">
        <f>SUM(L308:L308)</f>
        <v>0</v>
      </c>
      <c r="M305" s="93">
        <f t="shared" si="148"/>
        <v>100</v>
      </c>
      <c r="N305" s="93">
        <f t="shared" si="138"/>
        <v>0</v>
      </c>
      <c r="O305" s="93">
        <f t="shared" si="145"/>
        <v>100</v>
      </c>
      <c r="P305" s="93">
        <f t="shared" si="146"/>
        <v>0</v>
      </c>
      <c r="Q305" s="93" t="str">
        <f t="shared" si="135"/>
        <v>-</v>
      </c>
      <c r="R305" s="93">
        <f t="shared" si="131"/>
        <v>0</v>
      </c>
      <c r="S305" s="93" t="str">
        <f t="shared" si="141"/>
        <v>-</v>
      </c>
      <c r="T305" s="93">
        <f t="shared" si="139"/>
        <v>0</v>
      </c>
      <c r="U305" s="99"/>
      <c r="V305" s="76"/>
      <c r="W305" s="113"/>
      <c r="X305" s="59"/>
      <c r="Y305" s="114"/>
      <c r="Z305" s="114"/>
      <c r="AA305" s="59"/>
      <c r="AB305" s="115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/>
      <c r="BL305" s="59"/>
      <c r="BM305" s="59"/>
      <c r="BN305" s="59"/>
      <c r="BO305" s="59"/>
      <c r="BP305" s="59"/>
      <c r="BQ305" s="59"/>
      <c r="BR305" s="59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/>
      <c r="CM305" s="59"/>
      <c r="CN305" s="59"/>
      <c r="CO305" s="59"/>
      <c r="CP305" s="59"/>
      <c r="CQ305" s="59"/>
      <c r="CR305" s="59"/>
      <c r="CS305" s="59"/>
      <c r="CT305" s="59"/>
      <c r="CU305" s="59"/>
      <c r="CV305" s="59"/>
      <c r="CW305" s="59"/>
      <c r="CX305" s="59"/>
      <c r="CY305" s="59"/>
      <c r="CZ305" s="59"/>
      <c r="DA305" s="59"/>
      <c r="DB305" s="59"/>
      <c r="DC305" s="59"/>
      <c r="DD305" s="59"/>
      <c r="DE305" s="59"/>
      <c r="DF305" s="59"/>
      <c r="DG305" s="59"/>
      <c r="DH305" s="59"/>
      <c r="DI305" s="59"/>
      <c r="DJ305" s="59"/>
      <c r="DK305" s="59"/>
      <c r="DL305" s="59"/>
      <c r="DM305" s="59"/>
      <c r="DN305" s="59"/>
    </row>
    <row r="306" spans="1:118" s="11" customFormat="1" ht="94.5" outlineLevel="2" x14ac:dyDescent="0.25">
      <c r="A306" s="305" t="s">
        <v>104</v>
      </c>
      <c r="B306" s="273" t="s">
        <v>300</v>
      </c>
      <c r="C306" s="93">
        <f t="shared" si="151"/>
        <v>40</v>
      </c>
      <c r="D306" s="93">
        <v>40</v>
      </c>
      <c r="E306" s="93">
        <v>0</v>
      </c>
      <c r="F306" s="93">
        <v>0</v>
      </c>
      <c r="G306" s="93">
        <v>0</v>
      </c>
      <c r="H306" s="93">
        <f t="shared" si="152"/>
        <v>40</v>
      </c>
      <c r="I306" s="93">
        <v>40</v>
      </c>
      <c r="J306" s="93">
        <v>0</v>
      </c>
      <c r="K306" s="93">
        <v>0</v>
      </c>
      <c r="L306" s="93">
        <v>0</v>
      </c>
      <c r="M306" s="93">
        <f t="shared" si="148"/>
        <v>100</v>
      </c>
      <c r="N306" s="93">
        <f t="shared" si="138"/>
        <v>0</v>
      </c>
      <c r="O306" s="93">
        <f t="shared" si="145"/>
        <v>100</v>
      </c>
      <c r="P306" s="93">
        <f t="shared" si="146"/>
        <v>0</v>
      </c>
      <c r="Q306" s="93" t="str">
        <f t="shared" si="135"/>
        <v>-</v>
      </c>
      <c r="R306" s="93">
        <f t="shared" si="131"/>
        <v>0</v>
      </c>
      <c r="S306" s="93" t="str">
        <f t="shared" si="141"/>
        <v>-</v>
      </c>
      <c r="T306" s="93">
        <f t="shared" si="139"/>
        <v>0</v>
      </c>
      <c r="U306" s="99"/>
      <c r="V306" s="76"/>
      <c r="W306" s="113"/>
      <c r="X306" s="59"/>
      <c r="Y306" s="114"/>
      <c r="Z306" s="114"/>
      <c r="AA306" s="59"/>
      <c r="AB306" s="115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/>
      <c r="BL306" s="59"/>
      <c r="BM306" s="59"/>
      <c r="BN306" s="59"/>
      <c r="BO306" s="59"/>
      <c r="BP306" s="59"/>
      <c r="BQ306" s="59"/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  <c r="CM306" s="59"/>
      <c r="CN306" s="59"/>
      <c r="CO306" s="59"/>
      <c r="CP306" s="59"/>
      <c r="CQ306" s="59"/>
      <c r="CR306" s="59"/>
      <c r="CS306" s="59"/>
      <c r="CT306" s="59"/>
      <c r="CU306" s="59"/>
      <c r="CV306" s="59"/>
      <c r="CW306" s="59"/>
      <c r="CX306" s="59"/>
      <c r="CY306" s="59"/>
      <c r="CZ306" s="59"/>
      <c r="DA306" s="59"/>
      <c r="DB306" s="59"/>
      <c r="DC306" s="59"/>
      <c r="DD306" s="59"/>
      <c r="DE306" s="59"/>
      <c r="DF306" s="59"/>
      <c r="DG306" s="59"/>
      <c r="DH306" s="59"/>
      <c r="DI306" s="59"/>
      <c r="DJ306" s="59"/>
      <c r="DK306" s="59"/>
      <c r="DL306" s="59"/>
      <c r="DM306" s="59"/>
      <c r="DN306" s="59"/>
    </row>
    <row r="307" spans="1:118" s="11" customFormat="1" ht="78.75" outlineLevel="2" x14ac:dyDescent="0.25">
      <c r="A307" s="305" t="s">
        <v>105</v>
      </c>
      <c r="B307" s="273" t="s">
        <v>540</v>
      </c>
      <c r="C307" s="93">
        <f>D307+E307+F307+G307</f>
        <v>200</v>
      </c>
      <c r="D307" s="93">
        <v>120</v>
      </c>
      <c r="E307" s="93">
        <v>80</v>
      </c>
      <c r="F307" s="93">
        <v>0</v>
      </c>
      <c r="G307" s="93">
        <v>0</v>
      </c>
      <c r="H307" s="93">
        <f t="shared" si="152"/>
        <v>200</v>
      </c>
      <c r="I307" s="93">
        <v>120</v>
      </c>
      <c r="J307" s="93">
        <v>80</v>
      </c>
      <c r="K307" s="93">
        <v>0</v>
      </c>
      <c r="L307" s="93">
        <v>0</v>
      </c>
      <c r="M307" s="93">
        <f t="shared" si="148"/>
        <v>100</v>
      </c>
      <c r="N307" s="93">
        <f t="shared" si="138"/>
        <v>0</v>
      </c>
      <c r="O307" s="93">
        <f t="shared" si="145"/>
        <v>100</v>
      </c>
      <c r="P307" s="93">
        <f t="shared" si="146"/>
        <v>0</v>
      </c>
      <c r="Q307" s="93">
        <f t="shared" si="135"/>
        <v>100</v>
      </c>
      <c r="R307" s="93">
        <f t="shared" si="131"/>
        <v>0</v>
      </c>
      <c r="S307" s="93" t="str">
        <f t="shared" si="141"/>
        <v>-</v>
      </c>
      <c r="T307" s="93">
        <f t="shared" si="139"/>
        <v>0</v>
      </c>
      <c r="U307" s="99"/>
      <c r="V307" s="76"/>
      <c r="W307" s="113"/>
      <c r="X307" s="59"/>
      <c r="Y307" s="114"/>
      <c r="Z307" s="114"/>
      <c r="AA307" s="59"/>
      <c r="AB307" s="115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/>
      <c r="BH307" s="59"/>
      <c r="BI307" s="59"/>
      <c r="BJ307" s="59"/>
      <c r="BK307" s="59"/>
      <c r="BL307" s="59"/>
      <c r="BM307" s="59"/>
      <c r="BN307" s="59"/>
      <c r="BO307" s="59"/>
      <c r="BP307" s="59"/>
      <c r="BQ307" s="59"/>
      <c r="BR307" s="59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/>
      <c r="CM307" s="59"/>
      <c r="CN307" s="59"/>
      <c r="CO307" s="59"/>
      <c r="CP307" s="59"/>
      <c r="CQ307" s="59"/>
      <c r="CR307" s="59"/>
      <c r="CS307" s="59"/>
      <c r="CT307" s="59"/>
      <c r="CU307" s="59"/>
      <c r="CV307" s="59"/>
      <c r="CW307" s="59"/>
      <c r="CX307" s="59"/>
      <c r="CY307" s="59"/>
      <c r="CZ307" s="59"/>
      <c r="DA307" s="59"/>
      <c r="DB307" s="59"/>
      <c r="DC307" s="59"/>
      <c r="DD307" s="59"/>
      <c r="DE307" s="59"/>
      <c r="DF307" s="59"/>
      <c r="DG307" s="59"/>
      <c r="DH307" s="59"/>
      <c r="DI307" s="59"/>
      <c r="DJ307" s="59"/>
      <c r="DK307" s="59"/>
      <c r="DL307" s="59"/>
      <c r="DM307" s="59"/>
      <c r="DN307" s="59"/>
    </row>
    <row r="308" spans="1:118" s="11" customFormat="1" ht="63" outlineLevel="1" x14ac:dyDescent="0.25">
      <c r="A308" s="305" t="s">
        <v>34</v>
      </c>
      <c r="B308" s="224" t="s">
        <v>542</v>
      </c>
      <c r="C308" s="93">
        <f t="shared" si="151"/>
        <v>0</v>
      </c>
      <c r="D308" s="93">
        <v>0</v>
      </c>
      <c r="E308" s="93">
        <v>0</v>
      </c>
      <c r="F308" s="93">
        <v>0</v>
      </c>
      <c r="G308" s="93">
        <v>0</v>
      </c>
      <c r="H308" s="93">
        <f t="shared" si="152"/>
        <v>0</v>
      </c>
      <c r="I308" s="93">
        <v>0</v>
      </c>
      <c r="J308" s="93">
        <v>0</v>
      </c>
      <c r="K308" s="93">
        <v>0</v>
      </c>
      <c r="L308" s="93">
        <v>0</v>
      </c>
      <c r="M308" s="93" t="str">
        <f t="shared" si="148"/>
        <v>-</v>
      </c>
      <c r="N308" s="93">
        <f t="shared" si="138"/>
        <v>0</v>
      </c>
      <c r="O308" s="93" t="str">
        <f t="shared" si="145"/>
        <v>-</v>
      </c>
      <c r="P308" s="93">
        <f t="shared" si="146"/>
        <v>0</v>
      </c>
      <c r="Q308" s="93" t="str">
        <f t="shared" si="135"/>
        <v>-</v>
      </c>
      <c r="R308" s="93">
        <f t="shared" si="131"/>
        <v>0</v>
      </c>
      <c r="S308" s="93" t="str">
        <f t="shared" si="141"/>
        <v>-</v>
      </c>
      <c r="T308" s="93">
        <f t="shared" si="139"/>
        <v>0</v>
      </c>
      <c r="U308" s="99"/>
      <c r="V308" s="76"/>
      <c r="W308" s="113"/>
      <c r="X308" s="59"/>
      <c r="Y308" s="114"/>
      <c r="Z308" s="114"/>
      <c r="AA308" s="59"/>
      <c r="AB308" s="115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  <c r="BM308" s="59"/>
      <c r="BN308" s="59"/>
      <c r="BO308" s="59"/>
      <c r="BP308" s="59"/>
      <c r="BQ308" s="59"/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  <c r="CM308" s="59"/>
      <c r="CN308" s="59"/>
      <c r="CO308" s="59"/>
      <c r="CP308" s="59"/>
      <c r="CQ308" s="59"/>
      <c r="CR308" s="59"/>
      <c r="CS308" s="59"/>
      <c r="CT308" s="59"/>
      <c r="CU308" s="59"/>
      <c r="CV308" s="59"/>
      <c r="CW308" s="59"/>
      <c r="CX308" s="59"/>
      <c r="CY308" s="59"/>
      <c r="CZ308" s="59"/>
      <c r="DA308" s="59"/>
      <c r="DB308" s="59"/>
      <c r="DC308" s="59"/>
      <c r="DD308" s="59"/>
      <c r="DE308" s="59"/>
      <c r="DF308" s="59"/>
      <c r="DG308" s="59"/>
      <c r="DH308" s="59"/>
      <c r="DI308" s="59"/>
      <c r="DJ308" s="59"/>
      <c r="DK308" s="59"/>
      <c r="DL308" s="59"/>
      <c r="DM308" s="59"/>
      <c r="DN308" s="59"/>
    </row>
    <row r="309" spans="1:118" s="304" customFormat="1" ht="79.5" customHeight="1" x14ac:dyDescent="0.25">
      <c r="A309" s="232" t="s">
        <v>274</v>
      </c>
      <c r="B309" s="233" t="s">
        <v>383</v>
      </c>
      <c r="C309" s="87">
        <f>D309+E309+F309</f>
        <v>15.3</v>
      </c>
      <c r="D309" s="87">
        <f>D310+D311</f>
        <v>15.3</v>
      </c>
      <c r="E309" s="87">
        <f>E310</f>
        <v>0</v>
      </c>
      <c r="F309" s="87">
        <f>F310</f>
        <v>0</v>
      </c>
      <c r="G309" s="87">
        <f>G310</f>
        <v>0</v>
      </c>
      <c r="H309" s="87">
        <f>I309+J309+K309</f>
        <v>15.3</v>
      </c>
      <c r="I309" s="87">
        <f>I310+I311</f>
        <v>15.3</v>
      </c>
      <c r="J309" s="87">
        <f>J310+J311</f>
        <v>0</v>
      </c>
      <c r="K309" s="87">
        <f>K310+K311</f>
        <v>0</v>
      </c>
      <c r="L309" s="87">
        <f>L310+L311</f>
        <v>0</v>
      </c>
      <c r="M309" s="87">
        <f t="shared" si="148"/>
        <v>100</v>
      </c>
      <c r="N309" s="87">
        <f t="shared" si="138"/>
        <v>0</v>
      </c>
      <c r="O309" s="87">
        <f t="shared" si="145"/>
        <v>100</v>
      </c>
      <c r="P309" s="87">
        <f t="shared" si="146"/>
        <v>0</v>
      </c>
      <c r="Q309" s="87" t="str">
        <f t="shared" si="135"/>
        <v>-</v>
      </c>
      <c r="R309" s="87">
        <f t="shared" si="131"/>
        <v>0</v>
      </c>
      <c r="S309" s="87" t="str">
        <f t="shared" si="141"/>
        <v>-</v>
      </c>
      <c r="T309" s="87">
        <f t="shared" si="139"/>
        <v>0</v>
      </c>
      <c r="U309" s="148"/>
      <c r="V309" s="76"/>
      <c r="W309" s="113"/>
      <c r="X309" s="303"/>
      <c r="Y309" s="92"/>
      <c r="Z309" s="92"/>
      <c r="AA309" s="303"/>
      <c r="AB309" s="115"/>
      <c r="AC309" s="303"/>
      <c r="AD309" s="303"/>
      <c r="AE309" s="303"/>
      <c r="AF309" s="303"/>
      <c r="AG309" s="303"/>
      <c r="AH309" s="303"/>
      <c r="AI309" s="303"/>
      <c r="AJ309" s="303"/>
      <c r="AK309" s="303"/>
      <c r="AL309" s="303"/>
      <c r="AM309" s="303"/>
      <c r="AN309" s="303"/>
      <c r="AO309" s="303"/>
      <c r="AP309" s="303"/>
      <c r="AQ309" s="303"/>
      <c r="AR309" s="303"/>
      <c r="AS309" s="303"/>
      <c r="AT309" s="303"/>
      <c r="AU309" s="303"/>
      <c r="AV309" s="303"/>
      <c r="AW309" s="303"/>
      <c r="AX309" s="303"/>
      <c r="AY309" s="303"/>
      <c r="AZ309" s="303"/>
      <c r="BA309" s="303"/>
      <c r="BB309" s="303"/>
      <c r="BC309" s="303"/>
      <c r="BD309" s="303"/>
      <c r="BE309" s="303"/>
      <c r="BF309" s="303"/>
      <c r="BG309" s="303"/>
      <c r="BH309" s="303"/>
      <c r="BI309" s="303"/>
      <c r="BJ309" s="303"/>
      <c r="BK309" s="303"/>
      <c r="BL309" s="303"/>
      <c r="BM309" s="303"/>
      <c r="BN309" s="303"/>
      <c r="BO309" s="303"/>
      <c r="BP309" s="303"/>
      <c r="BQ309" s="303"/>
      <c r="BR309" s="303"/>
      <c r="BS309" s="303"/>
      <c r="BT309" s="303"/>
      <c r="BU309" s="303"/>
      <c r="BV309" s="303"/>
      <c r="BW309" s="303"/>
      <c r="BX309" s="303"/>
      <c r="BY309" s="303"/>
      <c r="BZ309" s="303"/>
      <c r="CA309" s="303"/>
      <c r="CB309" s="303"/>
      <c r="CC309" s="303"/>
      <c r="CD309" s="303"/>
      <c r="CE309" s="303"/>
      <c r="CF309" s="303"/>
      <c r="CG309" s="303"/>
      <c r="CH309" s="303"/>
      <c r="CI309" s="303"/>
      <c r="CJ309" s="303"/>
      <c r="CK309" s="303"/>
      <c r="CL309" s="303"/>
      <c r="CM309" s="303"/>
      <c r="CN309" s="303"/>
      <c r="CO309" s="303"/>
      <c r="CP309" s="303"/>
      <c r="CQ309" s="303"/>
      <c r="CR309" s="303"/>
      <c r="CS309" s="303"/>
      <c r="CT309" s="303"/>
      <c r="CU309" s="303"/>
      <c r="CV309" s="303"/>
      <c r="CW309" s="303"/>
      <c r="CX309" s="303"/>
      <c r="CY309" s="303"/>
      <c r="CZ309" s="303"/>
      <c r="DA309" s="303"/>
      <c r="DB309" s="303"/>
      <c r="DC309" s="303"/>
      <c r="DD309" s="303"/>
      <c r="DE309" s="303"/>
      <c r="DF309" s="303"/>
      <c r="DG309" s="303"/>
      <c r="DH309" s="303"/>
      <c r="DI309" s="303"/>
      <c r="DJ309" s="303"/>
      <c r="DK309" s="303"/>
      <c r="DL309" s="303"/>
      <c r="DM309" s="303"/>
      <c r="DN309" s="303"/>
    </row>
    <row r="310" spans="1:118" s="11" customFormat="1" ht="63" outlineLevel="1" x14ac:dyDescent="0.25">
      <c r="A310" s="234" t="s">
        <v>33</v>
      </c>
      <c r="B310" s="224" t="s">
        <v>539</v>
      </c>
      <c r="C310" s="259">
        <f>D310+E310+F310</f>
        <v>10.3</v>
      </c>
      <c r="D310" s="259">
        <v>10.3</v>
      </c>
      <c r="E310" s="259">
        <v>0</v>
      </c>
      <c r="F310" s="259">
        <v>0</v>
      </c>
      <c r="G310" s="259">
        <v>0</v>
      </c>
      <c r="H310" s="259">
        <f>I310+J310+K310</f>
        <v>10.3</v>
      </c>
      <c r="I310" s="259">
        <v>10.3</v>
      </c>
      <c r="J310" s="259">
        <v>0</v>
      </c>
      <c r="K310" s="259">
        <v>0</v>
      </c>
      <c r="L310" s="93">
        <v>0</v>
      </c>
      <c r="M310" s="93">
        <f t="shared" si="148"/>
        <v>100</v>
      </c>
      <c r="N310" s="93">
        <f t="shared" si="138"/>
        <v>0</v>
      </c>
      <c r="O310" s="93">
        <f t="shared" si="145"/>
        <v>100</v>
      </c>
      <c r="P310" s="93">
        <f t="shared" si="146"/>
        <v>0</v>
      </c>
      <c r="Q310" s="93" t="str">
        <f t="shared" si="135"/>
        <v>-</v>
      </c>
      <c r="R310" s="93">
        <f t="shared" si="131"/>
        <v>0</v>
      </c>
      <c r="S310" s="93" t="str">
        <f t="shared" si="141"/>
        <v>-</v>
      </c>
      <c r="T310" s="93">
        <f t="shared" si="139"/>
        <v>0</v>
      </c>
      <c r="U310" s="99"/>
      <c r="V310" s="155"/>
      <c r="W310" s="59"/>
      <c r="X310" s="59"/>
      <c r="Y310" s="92"/>
      <c r="Z310" s="92"/>
      <c r="AA310" s="59"/>
      <c r="AB310" s="115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/>
      <c r="BL310" s="59"/>
      <c r="BM310" s="59"/>
      <c r="BN310" s="59"/>
      <c r="BO310" s="59"/>
      <c r="BP310" s="59"/>
      <c r="BQ310" s="59"/>
      <c r="BR310" s="59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/>
      <c r="CM310" s="59"/>
      <c r="CN310" s="59"/>
      <c r="CO310" s="59"/>
      <c r="CP310" s="59"/>
      <c r="CQ310" s="59"/>
      <c r="CR310" s="59"/>
      <c r="CS310" s="59"/>
      <c r="CT310" s="59"/>
      <c r="CU310" s="59"/>
      <c r="CV310" s="59"/>
      <c r="CW310" s="59"/>
      <c r="CX310" s="59"/>
      <c r="CY310" s="59"/>
      <c r="CZ310" s="59"/>
      <c r="DA310" s="59"/>
      <c r="DB310" s="59"/>
      <c r="DC310" s="59"/>
      <c r="DD310" s="59"/>
      <c r="DE310" s="59"/>
      <c r="DF310" s="59"/>
      <c r="DG310" s="59"/>
      <c r="DH310" s="59"/>
      <c r="DI310" s="59"/>
      <c r="DJ310" s="59"/>
      <c r="DK310" s="59"/>
      <c r="DL310" s="59"/>
      <c r="DM310" s="59"/>
      <c r="DN310" s="59"/>
    </row>
    <row r="311" spans="1:118" s="11" customFormat="1" ht="47.25" outlineLevel="1" x14ac:dyDescent="0.25">
      <c r="A311" s="234" t="s">
        <v>34</v>
      </c>
      <c r="B311" s="224" t="s">
        <v>434</v>
      </c>
      <c r="C311" s="259">
        <f>D311+E311+F311</f>
        <v>5</v>
      </c>
      <c r="D311" s="259">
        <v>5</v>
      </c>
      <c r="E311" s="259">
        <v>0</v>
      </c>
      <c r="F311" s="259">
        <v>0</v>
      </c>
      <c r="G311" s="259">
        <v>0</v>
      </c>
      <c r="H311" s="259">
        <f>I311+J311+K311</f>
        <v>5</v>
      </c>
      <c r="I311" s="259">
        <v>5</v>
      </c>
      <c r="J311" s="259">
        <v>0</v>
      </c>
      <c r="K311" s="259">
        <v>0</v>
      </c>
      <c r="L311" s="93">
        <v>0</v>
      </c>
      <c r="M311" s="93">
        <f t="shared" si="148"/>
        <v>100</v>
      </c>
      <c r="N311" s="93">
        <f t="shared" si="138"/>
        <v>0</v>
      </c>
      <c r="O311" s="93">
        <f t="shared" si="145"/>
        <v>100</v>
      </c>
      <c r="P311" s="93">
        <f t="shared" si="146"/>
        <v>0</v>
      </c>
      <c r="Q311" s="93" t="str">
        <f t="shared" si="135"/>
        <v>-</v>
      </c>
      <c r="R311" s="93">
        <f t="shared" si="131"/>
        <v>0</v>
      </c>
      <c r="S311" s="93" t="str">
        <f t="shared" si="141"/>
        <v>-</v>
      </c>
      <c r="T311" s="93">
        <f t="shared" si="139"/>
        <v>0</v>
      </c>
      <c r="U311" s="99"/>
      <c r="V311" s="155"/>
      <c r="W311" s="59"/>
      <c r="X311" s="59"/>
      <c r="Y311" s="92"/>
      <c r="Z311" s="92"/>
      <c r="AA311" s="59"/>
      <c r="AB311" s="115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  <c r="BM311" s="59"/>
      <c r="BN311" s="59"/>
      <c r="BO311" s="59"/>
      <c r="BP311" s="59"/>
      <c r="BQ311" s="59"/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  <c r="CM311" s="59"/>
      <c r="CN311" s="59"/>
      <c r="CO311" s="59"/>
      <c r="CP311" s="59"/>
      <c r="CQ311" s="59"/>
      <c r="CR311" s="59"/>
      <c r="CS311" s="59"/>
      <c r="CT311" s="59"/>
      <c r="CU311" s="59"/>
      <c r="CV311" s="59"/>
      <c r="CW311" s="59"/>
      <c r="CX311" s="59"/>
      <c r="CY311" s="59"/>
      <c r="CZ311" s="59"/>
      <c r="DA311" s="59"/>
      <c r="DB311" s="59"/>
      <c r="DC311" s="59"/>
      <c r="DD311" s="59"/>
      <c r="DE311" s="59"/>
      <c r="DF311" s="59"/>
      <c r="DG311" s="59"/>
      <c r="DH311" s="59"/>
      <c r="DI311" s="59"/>
      <c r="DJ311" s="59"/>
      <c r="DK311" s="59"/>
      <c r="DL311" s="59"/>
      <c r="DM311" s="59"/>
      <c r="DN311" s="59"/>
    </row>
    <row r="312" spans="1:118" s="11" customFormat="1" ht="36.75" customHeight="1" x14ac:dyDescent="0.25">
      <c r="A312" s="133"/>
      <c r="B312" s="134"/>
      <c r="C312" s="99"/>
      <c r="D312" s="99"/>
      <c r="E312" s="135"/>
      <c r="F312" s="99"/>
      <c r="G312" s="99"/>
      <c r="H312" s="99"/>
      <c r="I312" s="99"/>
      <c r="J312" s="135"/>
      <c r="K312" s="99"/>
      <c r="L312" s="94"/>
      <c r="M312" s="94"/>
      <c r="N312" s="94"/>
      <c r="O312" s="94"/>
      <c r="P312" s="94"/>
      <c r="Q312" s="94"/>
      <c r="R312" s="94"/>
      <c r="S312" s="94"/>
      <c r="T312" s="94"/>
      <c r="U312" s="99"/>
      <c r="V312" s="155"/>
      <c r="W312" s="59"/>
      <c r="X312" s="59"/>
      <c r="Y312" s="92"/>
      <c r="Z312" s="92"/>
      <c r="AA312" s="59"/>
      <c r="AB312" s="115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/>
      <c r="CR312" s="59"/>
      <c r="CS312" s="59"/>
      <c r="CT312" s="59"/>
      <c r="CU312" s="59"/>
      <c r="CV312" s="59"/>
      <c r="CW312" s="59"/>
      <c r="CX312" s="59"/>
      <c r="CY312" s="59"/>
      <c r="CZ312" s="59"/>
      <c r="DA312" s="59"/>
      <c r="DB312" s="59"/>
      <c r="DC312" s="59"/>
      <c r="DD312" s="59"/>
      <c r="DE312" s="59"/>
      <c r="DF312" s="59"/>
      <c r="DG312" s="59"/>
      <c r="DH312" s="59"/>
      <c r="DI312" s="59"/>
      <c r="DJ312" s="59"/>
      <c r="DK312" s="59"/>
      <c r="DL312" s="59"/>
      <c r="DM312" s="59"/>
      <c r="DN312" s="59"/>
    </row>
    <row r="313" spans="1:118" s="36" customFormat="1" ht="36.75" customHeight="1" x14ac:dyDescent="0.25">
      <c r="A313" s="33" t="s">
        <v>277</v>
      </c>
      <c r="B313" s="81"/>
      <c r="C313" s="82"/>
      <c r="D313" s="83"/>
      <c r="E313" s="84"/>
      <c r="F313" s="83"/>
      <c r="G313" s="83"/>
      <c r="H313" s="82"/>
      <c r="I313" s="83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3"/>
      <c r="V313" s="35"/>
      <c r="W313" s="35"/>
      <c r="X313" s="35"/>
      <c r="Y313" s="30"/>
      <c r="Z313" s="30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35"/>
      <c r="BY313" s="35"/>
      <c r="BZ313" s="35"/>
      <c r="CA313" s="35"/>
      <c r="CB313" s="35"/>
      <c r="CC313" s="35"/>
      <c r="CD313" s="35"/>
      <c r="CE313" s="35"/>
      <c r="CF313" s="35"/>
      <c r="CG313" s="35"/>
      <c r="CH313" s="35"/>
      <c r="CI313" s="35"/>
      <c r="CJ313" s="35"/>
      <c r="CK313" s="35"/>
      <c r="CL313" s="35"/>
      <c r="CM313" s="35"/>
      <c r="CN313" s="35"/>
      <c r="CO313" s="35"/>
      <c r="CP313" s="35"/>
      <c r="CQ313" s="35"/>
      <c r="CR313" s="35"/>
      <c r="CS313" s="35"/>
      <c r="CT313" s="35"/>
      <c r="CU313" s="35"/>
      <c r="CV313" s="35"/>
      <c r="CW313" s="35"/>
      <c r="CX313" s="35"/>
      <c r="CY313" s="35"/>
      <c r="CZ313" s="35"/>
      <c r="DA313" s="35"/>
      <c r="DB313" s="35"/>
      <c r="DC313" s="35"/>
      <c r="DD313" s="35"/>
      <c r="DE313" s="35"/>
      <c r="DF313" s="35"/>
      <c r="DG313" s="35"/>
      <c r="DH313" s="35"/>
      <c r="DI313" s="35"/>
      <c r="DJ313" s="35"/>
      <c r="DK313" s="35"/>
      <c r="DL313" s="35"/>
      <c r="DM313" s="35"/>
      <c r="DN313" s="35"/>
    </row>
    <row r="314" spans="1:118" s="36" customFormat="1" x14ac:dyDescent="0.25">
      <c r="A314" s="33" t="s">
        <v>275</v>
      </c>
      <c r="B314" s="31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4"/>
      <c r="N314" s="34"/>
      <c r="O314" s="34"/>
      <c r="P314" s="34"/>
      <c r="Q314" s="34"/>
      <c r="R314" s="34"/>
      <c r="S314" s="34"/>
      <c r="T314" s="34"/>
      <c r="U314" s="112"/>
      <c r="V314" s="35"/>
      <c r="W314" s="35"/>
      <c r="X314" s="35"/>
      <c r="Y314" s="30"/>
      <c r="Z314" s="30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  <c r="CB314" s="35"/>
      <c r="CC314" s="35"/>
      <c r="CD314" s="35"/>
      <c r="CE314" s="35"/>
      <c r="CF314" s="35"/>
      <c r="CG314" s="35"/>
      <c r="CH314" s="35"/>
      <c r="CI314" s="35"/>
      <c r="CJ314" s="35"/>
      <c r="CK314" s="35"/>
      <c r="CL314" s="35"/>
      <c r="CM314" s="35"/>
      <c r="CN314" s="35"/>
      <c r="CO314" s="35"/>
      <c r="CP314" s="35"/>
      <c r="CQ314" s="35"/>
      <c r="CR314" s="35"/>
      <c r="CS314" s="35"/>
      <c r="CT314" s="35"/>
      <c r="CU314" s="35"/>
      <c r="CV314" s="35"/>
      <c r="CW314" s="35"/>
      <c r="CX314" s="35"/>
      <c r="CY314" s="35"/>
      <c r="CZ314" s="35"/>
      <c r="DA314" s="35"/>
      <c r="DB314" s="35"/>
      <c r="DC314" s="35"/>
      <c r="DD314" s="35"/>
      <c r="DE314" s="35"/>
      <c r="DF314" s="35"/>
      <c r="DG314" s="35"/>
      <c r="DH314" s="35"/>
      <c r="DI314" s="35"/>
      <c r="DJ314" s="35"/>
      <c r="DK314" s="35"/>
      <c r="DL314" s="35"/>
      <c r="DM314" s="35"/>
      <c r="DN314" s="35"/>
    </row>
    <row r="315" spans="1:118" x14ac:dyDescent="0.25">
      <c r="A315" s="11"/>
      <c r="B315" s="17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8"/>
      <c r="N315" s="18"/>
      <c r="O315" s="18"/>
      <c r="P315" s="18"/>
      <c r="Q315" s="18"/>
      <c r="R315" s="18"/>
      <c r="S315" s="18"/>
      <c r="T315" s="18"/>
      <c r="U315" s="156"/>
      <c r="V315" s="78"/>
    </row>
    <row r="316" spans="1:118" x14ac:dyDescent="0.25">
      <c r="A316" s="11"/>
      <c r="B316" s="17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8"/>
      <c r="N316" s="18"/>
      <c r="O316" s="18"/>
      <c r="P316" s="18"/>
      <c r="Q316" s="18"/>
      <c r="R316" s="18"/>
      <c r="S316" s="18"/>
      <c r="T316" s="18"/>
      <c r="U316" s="156"/>
      <c r="V316" s="79"/>
    </row>
    <row r="317" spans="1:118" s="55" customFormat="1" ht="26.25" x14ac:dyDescent="0.25">
      <c r="A317" s="339" t="s">
        <v>97</v>
      </c>
      <c r="B317" s="339"/>
      <c r="C317" s="339"/>
      <c r="D317" s="339"/>
      <c r="E317" s="339"/>
      <c r="F317" s="339"/>
      <c r="G317" s="339"/>
      <c r="H317" s="339"/>
      <c r="I317" s="339"/>
      <c r="J317" s="339"/>
      <c r="K317" s="339"/>
      <c r="L317" s="339"/>
      <c r="M317" s="339"/>
      <c r="N317" s="339"/>
      <c r="O317" s="339"/>
      <c r="P317" s="339"/>
      <c r="Q317" s="339"/>
      <c r="R317" s="339"/>
      <c r="S317" s="339"/>
      <c r="T317" s="339"/>
      <c r="U317" s="157"/>
      <c r="V317" s="54"/>
      <c r="W317" s="77"/>
      <c r="X317" s="54"/>
      <c r="Y317" s="30"/>
      <c r="Z317" s="30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  <c r="AL317" s="54"/>
      <c r="AM317" s="54"/>
      <c r="AN317" s="54"/>
      <c r="AO317" s="54"/>
      <c r="AP317" s="54"/>
      <c r="AQ317" s="54"/>
      <c r="AR317" s="54"/>
      <c r="AS317" s="54"/>
      <c r="AT317" s="54"/>
      <c r="AU317" s="54"/>
      <c r="AV317" s="54"/>
      <c r="AW317" s="54"/>
      <c r="AX317" s="54"/>
      <c r="AY317" s="54"/>
      <c r="AZ317" s="54"/>
      <c r="BA317" s="54"/>
      <c r="BB317" s="54"/>
      <c r="BC317" s="54"/>
      <c r="BD317" s="54"/>
      <c r="BE317" s="54"/>
      <c r="BF317" s="54"/>
      <c r="BG317" s="54"/>
      <c r="BH317" s="54"/>
      <c r="BI317" s="54"/>
      <c r="BJ317" s="54"/>
      <c r="BK317" s="54"/>
      <c r="BL317" s="54"/>
      <c r="BM317" s="54"/>
      <c r="BN317" s="54"/>
      <c r="BO317" s="54"/>
      <c r="BP317" s="54"/>
      <c r="BQ317" s="54"/>
      <c r="BR317" s="54"/>
      <c r="BS317" s="54"/>
      <c r="BT317" s="54"/>
      <c r="BU317" s="54"/>
      <c r="BV317" s="54"/>
      <c r="BW317" s="54"/>
      <c r="BX317" s="54"/>
      <c r="BY317" s="54"/>
      <c r="BZ317" s="54"/>
      <c r="CA317" s="54"/>
      <c r="CB317" s="54"/>
      <c r="CC317" s="54"/>
      <c r="CD317" s="54"/>
      <c r="CE317" s="54"/>
      <c r="CF317" s="54"/>
      <c r="CG317" s="54"/>
      <c r="CH317" s="54"/>
      <c r="CI317" s="54"/>
      <c r="CJ317" s="54"/>
      <c r="CK317" s="54"/>
      <c r="CL317" s="54"/>
      <c r="CM317" s="54"/>
      <c r="CN317" s="54"/>
      <c r="CO317" s="54"/>
      <c r="CP317" s="54"/>
      <c r="CQ317" s="54"/>
      <c r="CR317" s="54"/>
      <c r="CS317" s="54"/>
      <c r="CT317" s="54"/>
      <c r="CU317" s="54"/>
      <c r="CV317" s="54"/>
      <c r="CW317" s="54"/>
      <c r="CX317" s="54"/>
      <c r="CY317" s="54"/>
      <c r="CZ317" s="54"/>
      <c r="DA317" s="54"/>
      <c r="DB317" s="54"/>
      <c r="DC317" s="54"/>
      <c r="DD317" s="54"/>
      <c r="DE317" s="54"/>
      <c r="DF317" s="54"/>
      <c r="DG317" s="54"/>
      <c r="DH317" s="54"/>
      <c r="DI317" s="54"/>
      <c r="DJ317" s="54"/>
      <c r="DK317" s="54"/>
      <c r="DL317" s="54"/>
      <c r="DM317" s="54"/>
      <c r="DN317" s="54"/>
    </row>
    <row r="318" spans="1:118" s="55" customFormat="1" ht="26.25" x14ac:dyDescent="0.25">
      <c r="A318" s="56"/>
      <c r="B318" s="57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6"/>
      <c r="N318" s="56"/>
      <c r="O318" s="56"/>
      <c r="P318" s="56"/>
      <c r="Q318" s="56"/>
      <c r="R318" s="56"/>
      <c r="S318" s="56"/>
      <c r="T318" s="56"/>
      <c r="U318" s="158"/>
      <c r="V318" s="54"/>
      <c r="W318" s="54"/>
      <c r="X318" s="54"/>
      <c r="Y318" s="30"/>
      <c r="Z318" s="30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  <c r="AL318" s="54"/>
      <c r="AM318" s="54"/>
      <c r="AN318" s="54"/>
      <c r="AO318" s="54"/>
      <c r="AP318" s="54"/>
      <c r="AQ318" s="54"/>
      <c r="AR318" s="54"/>
      <c r="AS318" s="54"/>
      <c r="AT318" s="54"/>
      <c r="AU318" s="54"/>
      <c r="AV318" s="54"/>
      <c r="AW318" s="54"/>
      <c r="AX318" s="54"/>
      <c r="AY318" s="54"/>
      <c r="AZ318" s="54"/>
      <c r="BA318" s="54"/>
      <c r="BB318" s="54"/>
      <c r="BC318" s="54"/>
      <c r="BD318" s="54"/>
      <c r="BE318" s="54"/>
      <c r="BF318" s="54"/>
      <c r="BG318" s="54"/>
      <c r="BH318" s="54"/>
      <c r="BI318" s="54"/>
      <c r="BJ318" s="54"/>
      <c r="BK318" s="54"/>
      <c r="BL318" s="54"/>
      <c r="BM318" s="54"/>
      <c r="BN318" s="54"/>
      <c r="BO318" s="54"/>
      <c r="BP318" s="54"/>
      <c r="BQ318" s="54"/>
      <c r="BR318" s="54"/>
      <c r="BS318" s="54"/>
      <c r="BT318" s="54"/>
      <c r="BU318" s="54"/>
      <c r="BV318" s="54"/>
      <c r="BW318" s="54"/>
      <c r="BX318" s="54"/>
      <c r="BY318" s="54"/>
      <c r="BZ318" s="54"/>
      <c r="CA318" s="54"/>
      <c r="CB318" s="54"/>
      <c r="CC318" s="54"/>
      <c r="CD318" s="54"/>
      <c r="CE318" s="54"/>
      <c r="CF318" s="54"/>
      <c r="CG318" s="54"/>
      <c r="CH318" s="54"/>
      <c r="CI318" s="54"/>
      <c r="CJ318" s="54"/>
      <c r="CK318" s="54"/>
      <c r="CL318" s="54"/>
      <c r="CM318" s="54"/>
      <c r="CN318" s="54"/>
      <c r="CO318" s="54"/>
      <c r="CP318" s="54"/>
      <c r="CQ318" s="54"/>
      <c r="CR318" s="54"/>
      <c r="CS318" s="54"/>
      <c r="CT318" s="54"/>
      <c r="CU318" s="54"/>
      <c r="CV318" s="54"/>
      <c r="CW318" s="54"/>
      <c r="CX318" s="54"/>
      <c r="CY318" s="54"/>
      <c r="CZ318" s="54"/>
      <c r="DA318" s="54"/>
      <c r="DB318" s="54"/>
      <c r="DC318" s="54"/>
      <c r="DD318" s="54"/>
      <c r="DE318" s="54"/>
      <c r="DF318" s="54"/>
      <c r="DG318" s="54"/>
      <c r="DH318" s="54"/>
      <c r="DI318" s="54"/>
      <c r="DJ318" s="54"/>
      <c r="DK318" s="54"/>
      <c r="DL318" s="54"/>
      <c r="DM318" s="54"/>
      <c r="DN318" s="54"/>
    </row>
    <row r="319" spans="1:118" s="55" customFormat="1" ht="26.25" x14ac:dyDescent="0.25">
      <c r="A319" s="57" t="s">
        <v>106</v>
      </c>
      <c r="B319" s="52" t="s">
        <v>123</v>
      </c>
      <c r="C319" s="53"/>
      <c r="D319" s="58"/>
      <c r="E319" s="58"/>
      <c r="F319" s="58"/>
      <c r="G319" s="58"/>
      <c r="H319" s="58"/>
      <c r="I319" s="58"/>
      <c r="J319" s="58"/>
      <c r="K319" s="58"/>
      <c r="L319" s="58"/>
      <c r="M319" s="56"/>
      <c r="N319" s="56"/>
      <c r="O319" s="56"/>
      <c r="P319" s="56"/>
      <c r="Q319" s="56"/>
      <c r="R319" s="56"/>
      <c r="S319" s="56"/>
      <c r="T319" s="56"/>
      <c r="U319" s="158"/>
      <c r="V319" s="54"/>
      <c r="W319" s="54"/>
      <c r="X319" s="54"/>
      <c r="Y319" s="30"/>
      <c r="Z319" s="30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  <c r="AL319" s="54"/>
      <c r="AM319" s="54"/>
      <c r="AN319" s="54"/>
      <c r="AO319" s="54"/>
      <c r="AP319" s="54"/>
      <c r="AQ319" s="54"/>
      <c r="AR319" s="54"/>
      <c r="AS319" s="54"/>
      <c r="AT319" s="54"/>
      <c r="AU319" s="54"/>
      <c r="AV319" s="54"/>
      <c r="AW319" s="54"/>
      <c r="AX319" s="54"/>
      <c r="AY319" s="54"/>
      <c r="AZ319" s="54"/>
      <c r="BA319" s="54"/>
      <c r="BB319" s="54"/>
      <c r="BC319" s="54"/>
      <c r="BD319" s="54"/>
      <c r="BE319" s="54"/>
      <c r="BF319" s="54"/>
      <c r="BG319" s="54"/>
      <c r="BH319" s="54"/>
      <c r="BI319" s="54"/>
      <c r="BJ319" s="54"/>
      <c r="BK319" s="54"/>
      <c r="BL319" s="54"/>
      <c r="BM319" s="54"/>
      <c r="BN319" s="54"/>
      <c r="BO319" s="54"/>
      <c r="BP319" s="54"/>
      <c r="BQ319" s="54"/>
      <c r="BR319" s="54"/>
      <c r="BS319" s="54"/>
      <c r="BT319" s="54"/>
      <c r="BU319" s="54"/>
      <c r="BV319" s="54"/>
      <c r="BW319" s="54"/>
      <c r="BX319" s="54"/>
      <c r="BY319" s="54"/>
      <c r="BZ319" s="54"/>
      <c r="CA319" s="54"/>
      <c r="CB319" s="54"/>
      <c r="CC319" s="54"/>
      <c r="CD319" s="54"/>
      <c r="CE319" s="54"/>
      <c r="CF319" s="54"/>
      <c r="CG319" s="54"/>
      <c r="CH319" s="54"/>
      <c r="CI319" s="54"/>
      <c r="CJ319" s="54"/>
      <c r="CK319" s="54"/>
      <c r="CL319" s="54"/>
      <c r="CM319" s="54"/>
      <c r="CN319" s="54"/>
      <c r="CO319" s="54"/>
      <c r="CP319" s="54"/>
      <c r="CQ319" s="54"/>
      <c r="CR319" s="54"/>
      <c r="CS319" s="54"/>
      <c r="CT319" s="54"/>
      <c r="CU319" s="54"/>
      <c r="CV319" s="54"/>
      <c r="CW319" s="54"/>
      <c r="CX319" s="54"/>
      <c r="CY319" s="54"/>
      <c r="CZ319" s="54"/>
      <c r="DA319" s="54"/>
      <c r="DB319" s="54"/>
      <c r="DC319" s="54"/>
      <c r="DD319" s="54"/>
      <c r="DE319" s="54"/>
      <c r="DF319" s="54"/>
      <c r="DG319" s="54"/>
      <c r="DH319" s="54"/>
      <c r="DI319" s="54"/>
      <c r="DJ319" s="54"/>
      <c r="DK319" s="54"/>
      <c r="DL319" s="54"/>
      <c r="DM319" s="54"/>
      <c r="DN319" s="54"/>
    </row>
  </sheetData>
  <dataConsolidate/>
  <mergeCells count="25">
    <mergeCell ref="F7:F8"/>
    <mergeCell ref="I7:I8"/>
    <mergeCell ref="J7:J8"/>
    <mergeCell ref="S7:T7"/>
    <mergeCell ref="K7:K8"/>
    <mergeCell ref="O7:P7"/>
    <mergeCell ref="Q7:R7"/>
    <mergeCell ref="M6:N7"/>
    <mergeCell ref="O6:T6"/>
    <mergeCell ref="A317:T317"/>
    <mergeCell ref="A1:T1"/>
    <mergeCell ref="A2:T2"/>
    <mergeCell ref="A5:A8"/>
    <mergeCell ref="B5:B8"/>
    <mergeCell ref="C6:C8"/>
    <mergeCell ref="C5:F5"/>
    <mergeCell ref="D6:F6"/>
    <mergeCell ref="G5:G8"/>
    <mergeCell ref="L5:L8"/>
    <mergeCell ref="H5:K5"/>
    <mergeCell ref="H6:H8"/>
    <mergeCell ref="M5:T5"/>
    <mergeCell ref="D7:D8"/>
    <mergeCell ref="E7:E8"/>
    <mergeCell ref="I6:K6"/>
  </mergeCells>
  <printOptions horizontalCentered="1"/>
  <pageMargins left="0" right="0" top="0.59055118110236227" bottom="0" header="0.31496062992125984" footer="0"/>
  <pageSetup paperSize="9" scale="33" fitToHeight="50" orientation="landscape" blackAndWhite="1" r:id="rId1"/>
  <headerFooter differentFirst="1"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R242"/>
  <sheetViews>
    <sheetView view="pageBreakPreview" zoomScale="55" zoomScaleNormal="100" zoomScaleSheetLayoutView="55" workbookViewId="0">
      <pane xSplit="2" ySplit="6" topLeftCell="C223" activePane="bottomRight" state="frozen"/>
      <selection pane="topRight" activeCell="C1" sqref="C1"/>
      <selection pane="bottomLeft" activeCell="A6" sqref="A6"/>
      <selection pane="bottomRight" activeCell="H140" sqref="H140"/>
    </sheetView>
  </sheetViews>
  <sheetFormatPr defaultRowHeight="14.25" outlineLevelRow="2" x14ac:dyDescent="0.25"/>
  <cols>
    <col min="1" max="1" width="5.7109375" style="1" customWidth="1"/>
    <col min="2" max="2" width="52.42578125" style="1" customWidth="1"/>
    <col min="3" max="3" width="11.42578125" style="1" customWidth="1"/>
    <col min="4" max="4" width="17.85546875" style="1" customWidth="1"/>
    <col min="5" max="5" width="18.28515625" style="1" customWidth="1"/>
    <col min="6" max="6" width="16.42578125" style="1" customWidth="1"/>
    <col min="7" max="7" width="14.7109375" style="44" customWidth="1"/>
    <col min="8" max="8" width="30" style="1" customWidth="1"/>
    <col min="9" max="9" width="29.28515625" style="50" customWidth="1"/>
    <col min="10" max="10" width="19.85546875" style="1" customWidth="1"/>
    <col min="11" max="11" width="17.140625" style="1" customWidth="1"/>
    <col min="12" max="12" width="19.28515625" style="1" customWidth="1"/>
    <col min="13" max="16384" width="9.140625" style="1"/>
  </cols>
  <sheetData>
    <row r="1" spans="1:10" s="5" customFormat="1" ht="20.25" customHeight="1" x14ac:dyDescent="0.25">
      <c r="A1" s="409" t="s">
        <v>27</v>
      </c>
      <c r="B1" s="409"/>
      <c r="C1" s="409"/>
      <c r="D1" s="409"/>
      <c r="E1" s="409"/>
      <c r="F1" s="409"/>
      <c r="G1" s="409"/>
      <c r="H1" s="409"/>
      <c r="I1" s="49"/>
      <c r="J1" s="4"/>
    </row>
    <row r="2" spans="1:10" s="5" customFormat="1" ht="20.25" customHeight="1" x14ac:dyDescent="0.25">
      <c r="A2" s="410" t="s">
        <v>288</v>
      </c>
      <c r="B2" s="410"/>
      <c r="C2" s="410"/>
      <c r="D2" s="410"/>
      <c r="E2" s="410"/>
      <c r="F2" s="410"/>
      <c r="G2" s="410"/>
      <c r="H2" s="410"/>
      <c r="I2" s="49"/>
      <c r="J2" s="4"/>
    </row>
    <row r="3" spans="1:10" s="5" customFormat="1" ht="20.25" customHeight="1" x14ac:dyDescent="0.25">
      <c r="A3" s="411" t="s">
        <v>399</v>
      </c>
      <c r="B3" s="411"/>
      <c r="C3" s="411"/>
      <c r="D3" s="411"/>
      <c r="E3" s="411"/>
      <c r="F3" s="411"/>
      <c r="G3" s="411"/>
      <c r="H3" s="411"/>
      <c r="I3" s="49"/>
      <c r="J3" s="4"/>
    </row>
    <row r="5" spans="1:10" ht="18.75" customHeight="1" x14ac:dyDescent="0.25">
      <c r="A5" s="363" t="s">
        <v>0</v>
      </c>
      <c r="B5" s="363" t="s">
        <v>28</v>
      </c>
      <c r="C5" s="363" t="s">
        <v>29</v>
      </c>
      <c r="D5" s="363" t="s">
        <v>30</v>
      </c>
      <c r="E5" s="363" t="s">
        <v>31</v>
      </c>
      <c r="F5" s="357" t="s">
        <v>76</v>
      </c>
      <c r="G5" s="360" t="s">
        <v>52</v>
      </c>
      <c r="H5" s="362" t="s">
        <v>32</v>
      </c>
      <c r="I5" s="359" t="s">
        <v>286</v>
      </c>
    </row>
    <row r="6" spans="1:10" ht="67.5" customHeight="1" x14ac:dyDescent="0.25">
      <c r="A6" s="363"/>
      <c r="B6" s="363"/>
      <c r="C6" s="363"/>
      <c r="D6" s="363"/>
      <c r="E6" s="363"/>
      <c r="F6" s="358"/>
      <c r="G6" s="361"/>
      <c r="H6" s="362"/>
      <c r="I6" s="359"/>
    </row>
    <row r="7" spans="1:10" s="369" customFormat="1" ht="24.75" customHeight="1" x14ac:dyDescent="0.35">
      <c r="A7" s="366" t="s">
        <v>33</v>
      </c>
      <c r="B7" s="367" t="s">
        <v>402</v>
      </c>
      <c r="C7" s="367"/>
      <c r="D7" s="367"/>
      <c r="E7" s="367"/>
      <c r="F7" s="367"/>
      <c r="G7" s="367"/>
      <c r="H7" s="367"/>
      <c r="I7" s="368">
        <f>AVERAGE(G8,G10:G20)</f>
        <v>1.518</v>
      </c>
    </row>
    <row r="8" spans="1:10" s="63" customFormat="1" ht="74.25" customHeight="1" outlineLevel="1" x14ac:dyDescent="0.25">
      <c r="A8" s="127">
        <v>1</v>
      </c>
      <c r="B8" s="116" t="s">
        <v>596</v>
      </c>
      <c r="C8" s="74" t="s">
        <v>154</v>
      </c>
      <c r="D8" s="74">
        <v>730</v>
      </c>
      <c r="E8" s="75">
        <v>1531</v>
      </c>
      <c r="F8" s="3">
        <v>1629</v>
      </c>
      <c r="G8" s="65">
        <f>F8/E8</f>
        <v>1.0640000000000001</v>
      </c>
      <c r="H8" s="364" t="s">
        <v>351</v>
      </c>
      <c r="I8" s="356"/>
    </row>
    <row r="9" spans="1:10" s="63" customFormat="1" ht="32.25" customHeight="1" outlineLevel="1" x14ac:dyDescent="0.25">
      <c r="A9" s="127"/>
      <c r="B9" s="116" t="s">
        <v>597</v>
      </c>
      <c r="C9" s="74" t="s">
        <v>154</v>
      </c>
      <c r="D9" s="74" t="s">
        <v>146</v>
      </c>
      <c r="E9" s="143">
        <v>943</v>
      </c>
      <c r="F9" s="67">
        <v>1046</v>
      </c>
      <c r="G9" s="65">
        <f t="shared" ref="G9:G20" si="0">F9/E9</f>
        <v>1.109</v>
      </c>
      <c r="H9" s="365"/>
      <c r="I9" s="356"/>
    </row>
    <row r="10" spans="1:10" s="63" customFormat="1" ht="86.25" customHeight="1" outlineLevel="1" x14ac:dyDescent="0.25">
      <c r="A10" s="127">
        <v>2</v>
      </c>
      <c r="B10" s="116" t="s">
        <v>598</v>
      </c>
      <c r="C10" s="74" t="s">
        <v>154</v>
      </c>
      <c r="D10" s="74">
        <v>254.6</v>
      </c>
      <c r="E10" s="143">
        <v>204.8</v>
      </c>
      <c r="F10" s="67">
        <v>203.4</v>
      </c>
      <c r="G10" s="65">
        <f t="shared" si="0"/>
        <v>0.99299999999999999</v>
      </c>
      <c r="H10" s="66" t="s">
        <v>284</v>
      </c>
      <c r="I10" s="356"/>
    </row>
    <row r="11" spans="1:10" s="63" customFormat="1" ht="86.25" customHeight="1" outlineLevel="1" x14ac:dyDescent="0.25">
      <c r="A11" s="127">
        <v>3</v>
      </c>
      <c r="B11" s="116" t="s">
        <v>599</v>
      </c>
      <c r="C11" s="74" t="s">
        <v>25</v>
      </c>
      <c r="D11" s="74">
        <v>6.1</v>
      </c>
      <c r="E11" s="143">
        <v>10.199999999999999</v>
      </c>
      <c r="F11" s="3">
        <v>10.6</v>
      </c>
      <c r="G11" s="65">
        <f t="shared" si="0"/>
        <v>1.0389999999999999</v>
      </c>
      <c r="H11" s="66" t="s">
        <v>284</v>
      </c>
      <c r="I11" s="356"/>
    </row>
    <row r="12" spans="1:10" s="63" customFormat="1" ht="84.75" customHeight="1" outlineLevel="1" x14ac:dyDescent="0.25">
      <c r="A12" s="127">
        <v>4</v>
      </c>
      <c r="B12" s="116" t="s">
        <v>600</v>
      </c>
      <c r="C12" s="74" t="s">
        <v>154</v>
      </c>
      <c r="D12" s="74">
        <v>8</v>
      </c>
      <c r="E12" s="143">
        <v>10</v>
      </c>
      <c r="F12" s="3">
        <v>10</v>
      </c>
      <c r="G12" s="65">
        <f t="shared" si="0"/>
        <v>1</v>
      </c>
      <c r="H12" s="66" t="s">
        <v>284</v>
      </c>
      <c r="I12" s="356"/>
    </row>
    <row r="13" spans="1:10" s="63" customFormat="1" ht="94.5" customHeight="1" outlineLevel="1" x14ac:dyDescent="0.25">
      <c r="A13" s="127">
        <v>5</v>
      </c>
      <c r="B13" s="116" t="s">
        <v>601</v>
      </c>
      <c r="C13" s="74" t="s">
        <v>154</v>
      </c>
      <c r="D13" s="74" t="s">
        <v>146</v>
      </c>
      <c r="E13" s="143">
        <v>2</v>
      </c>
      <c r="F13" s="3">
        <v>3</v>
      </c>
      <c r="G13" s="65">
        <f t="shared" si="0"/>
        <v>1.5</v>
      </c>
      <c r="H13" s="66" t="s">
        <v>284</v>
      </c>
      <c r="I13" s="356"/>
    </row>
    <row r="14" spans="1:10" s="63" customFormat="1" ht="87.75" customHeight="1" outlineLevel="1" x14ac:dyDescent="0.25">
      <c r="A14" s="127">
        <v>6</v>
      </c>
      <c r="B14" s="116" t="s">
        <v>602</v>
      </c>
      <c r="C14" s="74" t="s">
        <v>58</v>
      </c>
      <c r="D14" s="74">
        <v>80</v>
      </c>
      <c r="E14" s="143">
        <v>90</v>
      </c>
      <c r="F14" s="3">
        <v>90</v>
      </c>
      <c r="G14" s="65">
        <f t="shared" si="0"/>
        <v>1</v>
      </c>
      <c r="H14" s="66" t="s">
        <v>284</v>
      </c>
      <c r="I14" s="356"/>
    </row>
    <row r="15" spans="1:10" s="63" customFormat="1" ht="90.75" customHeight="1" outlineLevel="1" x14ac:dyDescent="0.25">
      <c r="A15" s="127">
        <v>7</v>
      </c>
      <c r="B15" s="116" t="s">
        <v>603</v>
      </c>
      <c r="C15" s="74" t="s">
        <v>58</v>
      </c>
      <c r="D15" s="249">
        <v>1300</v>
      </c>
      <c r="E15" s="75">
        <v>1720</v>
      </c>
      <c r="F15" s="3">
        <v>1720</v>
      </c>
      <c r="G15" s="65">
        <f t="shared" si="0"/>
        <v>1</v>
      </c>
      <c r="H15" s="66" t="s">
        <v>284</v>
      </c>
      <c r="I15" s="356"/>
    </row>
    <row r="16" spans="1:10" s="63" customFormat="1" ht="84.75" customHeight="1" outlineLevel="1" x14ac:dyDescent="0.25">
      <c r="A16" s="127">
        <v>8</v>
      </c>
      <c r="B16" s="116" t="s">
        <v>604</v>
      </c>
      <c r="C16" s="74" t="s">
        <v>154</v>
      </c>
      <c r="D16" s="74">
        <v>138</v>
      </c>
      <c r="E16" s="143">
        <v>143</v>
      </c>
      <c r="F16" s="3">
        <v>147</v>
      </c>
      <c r="G16" s="65">
        <f t="shared" si="0"/>
        <v>1.028</v>
      </c>
      <c r="H16" s="66" t="s">
        <v>284</v>
      </c>
      <c r="I16" s="356"/>
    </row>
    <row r="17" spans="1:9" s="63" customFormat="1" ht="87.75" customHeight="1" outlineLevel="1" x14ac:dyDescent="0.25">
      <c r="A17" s="127">
        <v>9</v>
      </c>
      <c r="B17" s="116" t="s">
        <v>605</v>
      </c>
      <c r="C17" s="74" t="s">
        <v>154</v>
      </c>
      <c r="D17" s="74" t="s">
        <v>306</v>
      </c>
      <c r="E17" s="143">
        <v>3</v>
      </c>
      <c r="F17" s="3">
        <v>3</v>
      </c>
      <c r="G17" s="65">
        <f t="shared" si="0"/>
        <v>1</v>
      </c>
      <c r="H17" s="66" t="s">
        <v>284</v>
      </c>
      <c r="I17" s="356"/>
    </row>
    <row r="18" spans="1:9" s="63" customFormat="1" ht="86.25" customHeight="1" outlineLevel="1" x14ac:dyDescent="0.25">
      <c r="A18" s="127">
        <v>10</v>
      </c>
      <c r="B18" s="116" t="s">
        <v>606</v>
      </c>
      <c r="C18" s="74" t="s">
        <v>154</v>
      </c>
      <c r="D18" s="74" t="s">
        <v>306</v>
      </c>
      <c r="E18" s="143">
        <v>12</v>
      </c>
      <c r="F18" s="3">
        <v>14</v>
      </c>
      <c r="G18" s="65">
        <f t="shared" si="0"/>
        <v>1.167</v>
      </c>
      <c r="H18" s="66" t="s">
        <v>284</v>
      </c>
      <c r="I18" s="356"/>
    </row>
    <row r="19" spans="1:9" s="63" customFormat="1" ht="87.75" customHeight="1" outlineLevel="1" x14ac:dyDescent="0.25">
      <c r="A19" s="127">
        <v>11</v>
      </c>
      <c r="B19" s="116" t="s">
        <v>607</v>
      </c>
      <c r="C19" s="74" t="s">
        <v>352</v>
      </c>
      <c r="D19" s="74" t="s">
        <v>306</v>
      </c>
      <c r="E19" s="143">
        <v>2.1</v>
      </c>
      <c r="F19" s="3">
        <v>3</v>
      </c>
      <c r="G19" s="65">
        <f t="shared" si="0"/>
        <v>1.429</v>
      </c>
      <c r="H19" s="66" t="s">
        <v>284</v>
      </c>
      <c r="I19" s="356"/>
    </row>
    <row r="20" spans="1:9" s="63" customFormat="1" ht="89.25" customHeight="1" outlineLevel="1" x14ac:dyDescent="0.25">
      <c r="A20" s="127">
        <v>12</v>
      </c>
      <c r="B20" s="116" t="s">
        <v>608</v>
      </c>
      <c r="C20" s="74" t="s">
        <v>154</v>
      </c>
      <c r="D20" s="74" t="s">
        <v>306</v>
      </c>
      <c r="E20" s="143">
        <v>2</v>
      </c>
      <c r="F20" s="3">
        <v>12</v>
      </c>
      <c r="G20" s="65">
        <f t="shared" si="0"/>
        <v>6</v>
      </c>
      <c r="H20" s="66" t="s">
        <v>284</v>
      </c>
      <c r="I20" s="356"/>
    </row>
    <row r="21" spans="1:9" s="369" customFormat="1" ht="22.5" customHeight="1" x14ac:dyDescent="0.35">
      <c r="A21" s="366" t="s">
        <v>34</v>
      </c>
      <c r="B21" s="367" t="s">
        <v>404</v>
      </c>
      <c r="C21" s="367"/>
      <c r="D21" s="367"/>
      <c r="E21" s="367"/>
      <c r="F21" s="367"/>
      <c r="G21" s="367"/>
      <c r="H21" s="367"/>
      <c r="I21" s="368">
        <f>AVERAGE(G22:G49)</f>
        <v>1.355</v>
      </c>
    </row>
    <row r="22" spans="1:9" s="333" customFormat="1" ht="114.75" customHeight="1" outlineLevel="2" x14ac:dyDescent="0.25">
      <c r="A22" s="334">
        <v>1</v>
      </c>
      <c r="B22" s="335" t="s">
        <v>694</v>
      </c>
      <c r="C22" s="336" t="s">
        <v>25</v>
      </c>
      <c r="D22" s="127">
        <v>100</v>
      </c>
      <c r="E22" s="127">
        <v>100</v>
      </c>
      <c r="F22" s="127">
        <v>100</v>
      </c>
      <c r="G22" s="337">
        <f t="shared" ref="G22:G49" si="1">F22/E22</f>
        <v>1</v>
      </c>
      <c r="H22" s="336" t="s">
        <v>118</v>
      </c>
      <c r="I22" s="356"/>
    </row>
    <row r="23" spans="1:9" s="333" customFormat="1" ht="48.75" customHeight="1" outlineLevel="2" x14ac:dyDescent="0.25">
      <c r="A23" s="334">
        <v>2</v>
      </c>
      <c r="B23" s="335" t="s">
        <v>695</v>
      </c>
      <c r="C23" s="336" t="s">
        <v>25</v>
      </c>
      <c r="D23" s="127">
        <v>100</v>
      </c>
      <c r="E23" s="127">
        <v>100</v>
      </c>
      <c r="F23" s="127">
        <v>100</v>
      </c>
      <c r="G23" s="337">
        <f t="shared" si="1"/>
        <v>1</v>
      </c>
      <c r="H23" s="336" t="s">
        <v>118</v>
      </c>
      <c r="I23" s="356"/>
    </row>
    <row r="24" spans="1:9" s="333" customFormat="1" ht="58.5" customHeight="1" outlineLevel="2" x14ac:dyDescent="0.25">
      <c r="A24" s="334">
        <v>3</v>
      </c>
      <c r="B24" s="335" t="s">
        <v>696</v>
      </c>
      <c r="C24" s="336" t="s">
        <v>154</v>
      </c>
      <c r="D24" s="127" t="s">
        <v>306</v>
      </c>
      <c r="E24" s="127">
        <v>39</v>
      </c>
      <c r="F24" s="127">
        <v>39</v>
      </c>
      <c r="G24" s="337">
        <f t="shared" si="1"/>
        <v>1</v>
      </c>
      <c r="H24" s="336" t="s">
        <v>118</v>
      </c>
      <c r="I24" s="356"/>
    </row>
    <row r="25" spans="1:9" s="333" customFormat="1" ht="71.25" customHeight="1" outlineLevel="2" x14ac:dyDescent="0.25">
      <c r="A25" s="334">
        <v>4</v>
      </c>
      <c r="B25" s="338" t="s">
        <v>697</v>
      </c>
      <c r="C25" s="336" t="s">
        <v>25</v>
      </c>
      <c r="D25" s="127">
        <v>100</v>
      </c>
      <c r="E25" s="127">
        <v>100</v>
      </c>
      <c r="F25" s="127">
        <v>100</v>
      </c>
      <c r="G25" s="337">
        <f t="shared" si="1"/>
        <v>1</v>
      </c>
      <c r="H25" s="336" t="s">
        <v>118</v>
      </c>
      <c r="I25" s="356"/>
    </row>
    <row r="26" spans="1:9" s="333" customFormat="1" ht="45" outlineLevel="2" x14ac:dyDescent="0.25">
      <c r="A26" s="334">
        <v>5</v>
      </c>
      <c r="B26" s="335" t="s">
        <v>698</v>
      </c>
      <c r="C26" s="336" t="s">
        <v>416</v>
      </c>
      <c r="D26" s="127" t="s">
        <v>306</v>
      </c>
      <c r="E26" s="127">
        <v>1.3</v>
      </c>
      <c r="F26" s="127">
        <v>1.2</v>
      </c>
      <c r="G26" s="337">
        <f>E26/F26</f>
        <v>1.083</v>
      </c>
      <c r="H26" s="336" t="s">
        <v>118</v>
      </c>
      <c r="I26" s="356"/>
    </row>
    <row r="27" spans="1:9" s="333" customFormat="1" ht="35.25" customHeight="1" outlineLevel="2" x14ac:dyDescent="0.25">
      <c r="A27" s="334">
        <v>6</v>
      </c>
      <c r="B27" s="335" t="s">
        <v>699</v>
      </c>
      <c r="C27" s="127" t="s">
        <v>58</v>
      </c>
      <c r="D27" s="127" t="s">
        <v>306</v>
      </c>
      <c r="E27" s="127">
        <v>829</v>
      </c>
      <c r="F27" s="127">
        <v>768</v>
      </c>
      <c r="G27" s="337">
        <f t="shared" si="1"/>
        <v>0.92600000000000005</v>
      </c>
      <c r="H27" s="336" t="s">
        <v>118</v>
      </c>
      <c r="I27" s="356"/>
    </row>
    <row r="28" spans="1:9" s="333" customFormat="1" ht="79.5" customHeight="1" outlineLevel="2" x14ac:dyDescent="0.25">
      <c r="A28" s="334">
        <v>7</v>
      </c>
      <c r="B28" s="335" t="s">
        <v>700</v>
      </c>
      <c r="C28" s="127" t="s">
        <v>25</v>
      </c>
      <c r="D28" s="127">
        <v>99</v>
      </c>
      <c r="E28" s="127">
        <v>99</v>
      </c>
      <c r="F28" s="127">
        <v>99</v>
      </c>
      <c r="G28" s="337">
        <f t="shared" si="1"/>
        <v>1</v>
      </c>
      <c r="H28" s="336" t="s">
        <v>118</v>
      </c>
      <c r="I28" s="356"/>
    </row>
    <row r="29" spans="1:9" s="333" customFormat="1" ht="60" outlineLevel="2" x14ac:dyDescent="0.25">
      <c r="A29" s="334">
        <v>8</v>
      </c>
      <c r="B29" s="335" t="s">
        <v>701</v>
      </c>
      <c r="C29" s="336" t="s">
        <v>154</v>
      </c>
      <c r="D29" s="74" t="s">
        <v>306</v>
      </c>
      <c r="E29" s="74">
        <v>1.25</v>
      </c>
      <c r="F29" s="74">
        <v>1.25</v>
      </c>
      <c r="G29" s="337">
        <f t="shared" si="1"/>
        <v>1</v>
      </c>
      <c r="H29" s="336" t="s">
        <v>118</v>
      </c>
      <c r="I29" s="356"/>
    </row>
    <row r="30" spans="1:9" s="333" customFormat="1" ht="63.75" customHeight="1" outlineLevel="2" x14ac:dyDescent="0.25">
      <c r="A30" s="334">
        <v>9</v>
      </c>
      <c r="B30" s="335" t="s">
        <v>702</v>
      </c>
      <c r="C30" s="336" t="s">
        <v>25</v>
      </c>
      <c r="D30" s="74">
        <v>100</v>
      </c>
      <c r="E30" s="74">
        <v>100</v>
      </c>
      <c r="F30" s="74">
        <v>100</v>
      </c>
      <c r="G30" s="337">
        <f t="shared" si="1"/>
        <v>1</v>
      </c>
      <c r="H30" s="336" t="s">
        <v>118</v>
      </c>
      <c r="I30" s="356"/>
    </row>
    <row r="31" spans="1:9" s="333" customFormat="1" ht="30" customHeight="1" outlineLevel="2" x14ac:dyDescent="0.25">
      <c r="A31" s="334">
        <v>10</v>
      </c>
      <c r="B31" s="335" t="s">
        <v>703</v>
      </c>
      <c r="C31" s="336" t="s">
        <v>25</v>
      </c>
      <c r="D31" s="74">
        <v>72.3</v>
      </c>
      <c r="E31" s="299">
        <v>86.9</v>
      </c>
      <c r="F31" s="299">
        <v>86.9</v>
      </c>
      <c r="G31" s="337">
        <f t="shared" si="1"/>
        <v>1</v>
      </c>
      <c r="H31" s="336" t="s">
        <v>118</v>
      </c>
      <c r="I31" s="356"/>
    </row>
    <row r="32" spans="1:9" s="333" customFormat="1" ht="60" outlineLevel="2" x14ac:dyDescent="0.25">
      <c r="A32" s="334">
        <v>11</v>
      </c>
      <c r="B32" s="335" t="s">
        <v>704</v>
      </c>
      <c r="C32" s="336" t="s">
        <v>25</v>
      </c>
      <c r="D32" s="74" t="s">
        <v>306</v>
      </c>
      <c r="E32" s="299">
        <v>8.1999999999999993</v>
      </c>
      <c r="F32" s="299">
        <v>8.1999999999999993</v>
      </c>
      <c r="G32" s="337">
        <f t="shared" si="1"/>
        <v>1</v>
      </c>
      <c r="H32" s="336" t="s">
        <v>118</v>
      </c>
      <c r="I32" s="325"/>
    </row>
    <row r="33" spans="1:9" s="333" customFormat="1" ht="75" outlineLevel="2" x14ac:dyDescent="0.25">
      <c r="A33" s="334">
        <v>12</v>
      </c>
      <c r="B33" s="335" t="s">
        <v>705</v>
      </c>
      <c r="C33" s="336" t="s">
        <v>25</v>
      </c>
      <c r="D33" s="74" t="s">
        <v>306</v>
      </c>
      <c r="E33" s="299">
        <v>30</v>
      </c>
      <c r="F33" s="299">
        <v>30</v>
      </c>
      <c r="G33" s="337">
        <f t="shared" si="1"/>
        <v>1</v>
      </c>
      <c r="H33" s="336" t="s">
        <v>118</v>
      </c>
      <c r="I33" s="325"/>
    </row>
    <row r="34" spans="1:9" s="333" customFormat="1" ht="60" outlineLevel="2" x14ac:dyDescent="0.25">
      <c r="A34" s="334">
        <v>13</v>
      </c>
      <c r="B34" s="335" t="s">
        <v>706</v>
      </c>
      <c r="C34" s="336" t="s">
        <v>154</v>
      </c>
      <c r="D34" s="74" t="s">
        <v>306</v>
      </c>
      <c r="E34" s="299">
        <v>1</v>
      </c>
      <c r="F34" s="299">
        <v>1</v>
      </c>
      <c r="G34" s="337">
        <f t="shared" si="1"/>
        <v>1</v>
      </c>
      <c r="H34" s="336" t="s">
        <v>118</v>
      </c>
      <c r="I34" s="325"/>
    </row>
    <row r="35" spans="1:9" s="333" customFormat="1" ht="45" outlineLevel="2" x14ac:dyDescent="0.25">
      <c r="A35" s="334">
        <v>14</v>
      </c>
      <c r="B35" s="335" t="s">
        <v>707</v>
      </c>
      <c r="C35" s="336" t="s">
        <v>25</v>
      </c>
      <c r="D35" s="74" t="s">
        <v>306</v>
      </c>
      <c r="E35" s="299">
        <v>54.8</v>
      </c>
      <c r="F35" s="299">
        <v>54.8</v>
      </c>
      <c r="G35" s="337">
        <f t="shared" si="1"/>
        <v>1</v>
      </c>
      <c r="H35" s="336" t="s">
        <v>118</v>
      </c>
      <c r="I35" s="325"/>
    </row>
    <row r="36" spans="1:9" s="333" customFormat="1" ht="90" outlineLevel="2" x14ac:dyDescent="0.25">
      <c r="A36" s="334">
        <v>15</v>
      </c>
      <c r="B36" s="335" t="s">
        <v>708</v>
      </c>
      <c r="C36" s="336" t="s">
        <v>25</v>
      </c>
      <c r="D36" s="74">
        <v>100</v>
      </c>
      <c r="E36" s="299">
        <v>100</v>
      </c>
      <c r="F36" s="299">
        <v>100</v>
      </c>
      <c r="G36" s="337">
        <f t="shared" si="1"/>
        <v>1</v>
      </c>
      <c r="H36" s="336" t="s">
        <v>118</v>
      </c>
      <c r="I36" s="325"/>
    </row>
    <row r="37" spans="1:9" s="333" customFormat="1" ht="69" customHeight="1" outlineLevel="2" x14ac:dyDescent="0.25">
      <c r="A37" s="334">
        <v>16</v>
      </c>
      <c r="B37" s="335" t="s">
        <v>709</v>
      </c>
      <c r="C37" s="336" t="s">
        <v>25</v>
      </c>
      <c r="D37" s="74">
        <v>57.4</v>
      </c>
      <c r="E37" s="299">
        <v>57.4</v>
      </c>
      <c r="F37" s="299">
        <v>60</v>
      </c>
      <c r="G37" s="337">
        <f t="shared" si="1"/>
        <v>1.0449999999999999</v>
      </c>
      <c r="H37" s="336" t="s">
        <v>118</v>
      </c>
      <c r="I37" s="325"/>
    </row>
    <row r="38" spans="1:9" s="333" customFormat="1" ht="119.25" customHeight="1" outlineLevel="2" x14ac:dyDescent="0.25">
      <c r="A38" s="334">
        <v>17</v>
      </c>
      <c r="B38" s="335" t="s">
        <v>710</v>
      </c>
      <c r="C38" s="336" t="s">
        <v>25</v>
      </c>
      <c r="D38" s="74">
        <v>15</v>
      </c>
      <c r="E38" s="299">
        <v>15.6</v>
      </c>
      <c r="F38" s="299">
        <v>14.9</v>
      </c>
      <c r="G38" s="337">
        <f t="shared" si="1"/>
        <v>0.95499999999999996</v>
      </c>
      <c r="H38" s="336" t="s">
        <v>118</v>
      </c>
      <c r="I38" s="325"/>
    </row>
    <row r="39" spans="1:9" s="333" customFormat="1" ht="78" customHeight="1" outlineLevel="2" x14ac:dyDescent="0.25">
      <c r="A39" s="127">
        <v>18</v>
      </c>
      <c r="B39" s="338" t="s">
        <v>711</v>
      </c>
      <c r="C39" s="336" t="s">
        <v>25</v>
      </c>
      <c r="D39" s="74" t="s">
        <v>306</v>
      </c>
      <c r="E39" s="74">
        <v>34</v>
      </c>
      <c r="F39" s="74">
        <v>100</v>
      </c>
      <c r="G39" s="337">
        <f t="shared" si="1"/>
        <v>2.9409999999999998</v>
      </c>
      <c r="H39" s="336" t="s">
        <v>118</v>
      </c>
      <c r="I39" s="356"/>
    </row>
    <row r="40" spans="1:9" s="333" customFormat="1" ht="85.5" customHeight="1" outlineLevel="2" x14ac:dyDescent="0.25">
      <c r="A40" s="127">
        <v>19</v>
      </c>
      <c r="B40" s="338" t="s">
        <v>712</v>
      </c>
      <c r="C40" s="336" t="s">
        <v>25</v>
      </c>
      <c r="D40" s="74" t="s">
        <v>306</v>
      </c>
      <c r="E40" s="74">
        <v>18</v>
      </c>
      <c r="F40" s="74">
        <v>100</v>
      </c>
      <c r="G40" s="337">
        <f t="shared" si="1"/>
        <v>5.556</v>
      </c>
      <c r="H40" s="336" t="s">
        <v>118</v>
      </c>
      <c r="I40" s="356"/>
    </row>
    <row r="41" spans="1:9" s="333" customFormat="1" ht="109.5" customHeight="1" outlineLevel="2" x14ac:dyDescent="0.25">
      <c r="A41" s="127">
        <v>20</v>
      </c>
      <c r="B41" s="338" t="s">
        <v>713</v>
      </c>
      <c r="C41" s="336" t="s">
        <v>191</v>
      </c>
      <c r="D41" s="74">
        <v>1.41</v>
      </c>
      <c r="E41" s="74">
        <v>1.53</v>
      </c>
      <c r="F41" s="74">
        <v>1.37</v>
      </c>
      <c r="G41" s="337">
        <f t="shared" si="1"/>
        <v>0.89500000000000002</v>
      </c>
      <c r="H41" s="336" t="s">
        <v>118</v>
      </c>
      <c r="I41" s="325"/>
    </row>
    <row r="42" spans="1:9" s="333" customFormat="1" ht="62.25" customHeight="1" outlineLevel="2" x14ac:dyDescent="0.25">
      <c r="A42" s="127">
        <v>21</v>
      </c>
      <c r="B42" s="338" t="s">
        <v>714</v>
      </c>
      <c r="C42" s="336" t="s">
        <v>25</v>
      </c>
      <c r="D42" s="74" t="s">
        <v>306</v>
      </c>
      <c r="E42" s="74">
        <v>25</v>
      </c>
      <c r="F42" s="74">
        <v>100</v>
      </c>
      <c r="G42" s="337">
        <f t="shared" si="1"/>
        <v>4</v>
      </c>
      <c r="H42" s="336" t="s">
        <v>118</v>
      </c>
      <c r="I42" s="325"/>
    </row>
    <row r="43" spans="1:9" s="333" customFormat="1" ht="62.25" customHeight="1" outlineLevel="2" x14ac:dyDescent="0.25">
      <c r="A43" s="127">
        <v>22</v>
      </c>
      <c r="B43" s="338" t="s">
        <v>715</v>
      </c>
      <c r="C43" s="336" t="s">
        <v>25</v>
      </c>
      <c r="D43" s="74" t="s">
        <v>306</v>
      </c>
      <c r="E43" s="74">
        <v>44</v>
      </c>
      <c r="F43" s="74">
        <v>68</v>
      </c>
      <c r="G43" s="337">
        <f t="shared" si="1"/>
        <v>1.5449999999999999</v>
      </c>
      <c r="H43" s="336" t="s">
        <v>118</v>
      </c>
      <c r="I43" s="325"/>
    </row>
    <row r="44" spans="1:9" s="333" customFormat="1" ht="54" customHeight="1" outlineLevel="2" x14ac:dyDescent="0.25">
      <c r="A44" s="127">
        <v>23</v>
      </c>
      <c r="B44" s="338" t="s">
        <v>716</v>
      </c>
      <c r="C44" s="127" t="s">
        <v>25</v>
      </c>
      <c r="D44" s="127">
        <v>100</v>
      </c>
      <c r="E44" s="127">
        <v>100</v>
      </c>
      <c r="F44" s="127">
        <v>100</v>
      </c>
      <c r="G44" s="337">
        <f t="shared" si="1"/>
        <v>1</v>
      </c>
      <c r="H44" s="336" t="s">
        <v>118</v>
      </c>
      <c r="I44" s="356"/>
    </row>
    <row r="45" spans="1:9" s="333" customFormat="1" ht="60" outlineLevel="2" x14ac:dyDescent="0.25">
      <c r="A45" s="127">
        <v>24</v>
      </c>
      <c r="B45" s="338" t="s">
        <v>717</v>
      </c>
      <c r="C45" s="127" t="s">
        <v>25</v>
      </c>
      <c r="D45" s="127">
        <v>100</v>
      </c>
      <c r="E45" s="127">
        <v>100</v>
      </c>
      <c r="F45" s="127">
        <v>100</v>
      </c>
      <c r="G45" s="337">
        <f t="shared" si="1"/>
        <v>1</v>
      </c>
      <c r="H45" s="336" t="s">
        <v>118</v>
      </c>
      <c r="I45" s="356"/>
    </row>
    <row r="46" spans="1:9" s="333" customFormat="1" ht="90" outlineLevel="2" x14ac:dyDescent="0.25">
      <c r="A46" s="127">
        <v>25</v>
      </c>
      <c r="B46" s="338" t="s">
        <v>718</v>
      </c>
      <c r="C46" s="127" t="s">
        <v>25</v>
      </c>
      <c r="D46" s="127">
        <v>43</v>
      </c>
      <c r="E46" s="127">
        <v>100</v>
      </c>
      <c r="F46" s="127">
        <v>100</v>
      </c>
      <c r="G46" s="337">
        <f t="shared" si="1"/>
        <v>1</v>
      </c>
      <c r="H46" s="336" t="s">
        <v>118</v>
      </c>
      <c r="I46" s="356"/>
    </row>
    <row r="47" spans="1:9" s="333" customFormat="1" ht="45" outlineLevel="2" x14ac:dyDescent="0.25">
      <c r="A47" s="127">
        <v>26</v>
      </c>
      <c r="B47" s="338" t="s">
        <v>719</v>
      </c>
      <c r="C47" s="127" t="s">
        <v>154</v>
      </c>
      <c r="D47" s="127">
        <v>1790</v>
      </c>
      <c r="E47" s="127">
        <v>2010</v>
      </c>
      <c r="F47" s="127">
        <v>2010</v>
      </c>
      <c r="G47" s="337">
        <f t="shared" si="1"/>
        <v>1</v>
      </c>
      <c r="H47" s="336" t="s">
        <v>118</v>
      </c>
      <c r="I47" s="356"/>
    </row>
    <row r="48" spans="1:9" s="333" customFormat="1" ht="66.75" customHeight="1" outlineLevel="2" x14ac:dyDescent="0.25">
      <c r="A48" s="127">
        <v>27</v>
      </c>
      <c r="B48" s="338" t="s">
        <v>720</v>
      </c>
      <c r="C48" s="127" t="s">
        <v>25</v>
      </c>
      <c r="D48" s="127">
        <v>100</v>
      </c>
      <c r="E48" s="127">
        <v>100</v>
      </c>
      <c r="F48" s="127">
        <v>100</v>
      </c>
      <c r="G48" s="337">
        <f t="shared" si="1"/>
        <v>1</v>
      </c>
      <c r="H48" s="336" t="s">
        <v>118</v>
      </c>
      <c r="I48" s="356"/>
    </row>
    <row r="49" spans="1:9" s="333" customFormat="1" ht="66.75" customHeight="1" outlineLevel="2" x14ac:dyDescent="0.25">
      <c r="A49" s="127">
        <v>28</v>
      </c>
      <c r="B49" s="338" t="s">
        <v>721</v>
      </c>
      <c r="C49" s="127" t="s">
        <v>25</v>
      </c>
      <c r="D49" s="127">
        <v>60</v>
      </c>
      <c r="E49" s="127">
        <v>100</v>
      </c>
      <c r="F49" s="127">
        <v>100</v>
      </c>
      <c r="G49" s="337">
        <f t="shared" si="1"/>
        <v>1</v>
      </c>
      <c r="H49" s="336" t="s">
        <v>118</v>
      </c>
      <c r="I49" s="356"/>
    </row>
    <row r="50" spans="1:9" s="370" customFormat="1" ht="36" customHeight="1" x14ac:dyDescent="0.35">
      <c r="A50" s="366" t="s">
        <v>35</v>
      </c>
      <c r="B50" s="367" t="s">
        <v>437</v>
      </c>
      <c r="C50" s="367"/>
      <c r="D50" s="367"/>
      <c r="E50" s="367"/>
      <c r="F50" s="367"/>
      <c r="G50" s="367"/>
      <c r="H50" s="367"/>
      <c r="I50" s="368">
        <f>AVERAGE(G51:G60)</f>
        <v>1.0509999999999999</v>
      </c>
    </row>
    <row r="51" spans="1:9" s="12" customFormat="1" ht="55.5" customHeight="1" outlineLevel="2" x14ac:dyDescent="0.25">
      <c r="A51" s="371">
        <v>1</v>
      </c>
      <c r="B51" s="372" t="s">
        <v>611</v>
      </c>
      <c r="C51" s="373" t="s">
        <v>58</v>
      </c>
      <c r="D51" s="374">
        <v>4990</v>
      </c>
      <c r="E51" s="374">
        <v>5400</v>
      </c>
      <c r="F51" s="127">
        <v>5412</v>
      </c>
      <c r="G51" s="337">
        <f t="shared" ref="G51:G56" si="2">F51/E51</f>
        <v>1.002</v>
      </c>
      <c r="H51" s="373" t="s">
        <v>285</v>
      </c>
      <c r="I51" s="356"/>
    </row>
    <row r="52" spans="1:9" s="12" customFormat="1" ht="74.25" customHeight="1" outlineLevel="2" x14ac:dyDescent="0.25">
      <c r="A52" s="371">
        <v>2</v>
      </c>
      <c r="B52" s="372" t="s">
        <v>612</v>
      </c>
      <c r="C52" s="373" t="s">
        <v>154</v>
      </c>
      <c r="D52" s="374">
        <v>8</v>
      </c>
      <c r="E52" s="374">
        <v>8</v>
      </c>
      <c r="F52" s="127">
        <v>8</v>
      </c>
      <c r="G52" s="337">
        <f t="shared" si="2"/>
        <v>1</v>
      </c>
      <c r="H52" s="373" t="s">
        <v>137</v>
      </c>
      <c r="I52" s="356"/>
    </row>
    <row r="53" spans="1:9" s="12" customFormat="1" ht="68.25" customHeight="1" outlineLevel="2" x14ac:dyDescent="0.25">
      <c r="A53" s="371">
        <v>3</v>
      </c>
      <c r="B53" s="372" t="s">
        <v>613</v>
      </c>
      <c r="C53" s="373" t="s">
        <v>154</v>
      </c>
      <c r="D53" s="374">
        <v>5</v>
      </c>
      <c r="E53" s="374">
        <v>7</v>
      </c>
      <c r="F53" s="127">
        <v>7</v>
      </c>
      <c r="G53" s="337">
        <f t="shared" si="2"/>
        <v>1</v>
      </c>
      <c r="H53" s="373" t="s">
        <v>285</v>
      </c>
      <c r="I53" s="356"/>
    </row>
    <row r="54" spans="1:9" s="12" customFormat="1" ht="60.75" customHeight="1" outlineLevel="2" x14ac:dyDescent="0.25">
      <c r="A54" s="371">
        <v>4</v>
      </c>
      <c r="B54" s="375" t="s">
        <v>614</v>
      </c>
      <c r="C54" s="143" t="s">
        <v>58</v>
      </c>
      <c r="D54" s="143">
        <v>1400</v>
      </c>
      <c r="E54" s="143">
        <v>1400</v>
      </c>
      <c r="F54" s="74">
        <v>1645</v>
      </c>
      <c r="G54" s="337">
        <f t="shared" si="2"/>
        <v>1.175</v>
      </c>
      <c r="H54" s="373" t="s">
        <v>285</v>
      </c>
      <c r="I54" s="356"/>
    </row>
    <row r="55" spans="1:9" s="12" customFormat="1" ht="45" outlineLevel="2" x14ac:dyDescent="0.25">
      <c r="A55" s="371">
        <v>5</v>
      </c>
      <c r="B55" s="375" t="s">
        <v>615</v>
      </c>
      <c r="C55" s="143" t="s">
        <v>25</v>
      </c>
      <c r="D55" s="143">
        <v>100</v>
      </c>
      <c r="E55" s="143">
        <v>100</v>
      </c>
      <c r="F55" s="74">
        <v>100</v>
      </c>
      <c r="G55" s="337">
        <f t="shared" si="2"/>
        <v>1</v>
      </c>
      <c r="H55" s="373" t="s">
        <v>137</v>
      </c>
      <c r="I55" s="356"/>
    </row>
    <row r="56" spans="1:9" s="12" customFormat="1" ht="79.5" customHeight="1" outlineLevel="2" x14ac:dyDescent="0.25">
      <c r="A56" s="371">
        <v>6</v>
      </c>
      <c r="B56" s="375" t="s">
        <v>616</v>
      </c>
      <c r="C56" s="143" t="s">
        <v>154</v>
      </c>
      <c r="D56" s="143">
        <v>12</v>
      </c>
      <c r="E56" s="143">
        <v>14</v>
      </c>
      <c r="F56" s="74">
        <v>14</v>
      </c>
      <c r="G56" s="337">
        <f t="shared" si="2"/>
        <v>1</v>
      </c>
      <c r="H56" s="373" t="s">
        <v>137</v>
      </c>
      <c r="I56" s="356"/>
    </row>
    <row r="57" spans="1:9" s="12" customFormat="1" ht="65.25" customHeight="1" outlineLevel="2" x14ac:dyDescent="0.25">
      <c r="A57" s="371">
        <v>7</v>
      </c>
      <c r="B57" s="372" t="s">
        <v>617</v>
      </c>
      <c r="C57" s="374" t="s">
        <v>25</v>
      </c>
      <c r="D57" s="374">
        <v>100</v>
      </c>
      <c r="E57" s="374">
        <v>100</v>
      </c>
      <c r="F57" s="127">
        <v>100</v>
      </c>
      <c r="G57" s="376">
        <f>F57/E57</f>
        <v>1</v>
      </c>
      <c r="H57" s="373" t="s">
        <v>137</v>
      </c>
      <c r="I57" s="356"/>
    </row>
    <row r="58" spans="1:9" s="12" customFormat="1" ht="90" outlineLevel="2" x14ac:dyDescent="0.25">
      <c r="A58" s="371">
        <v>8</v>
      </c>
      <c r="B58" s="372" t="s">
        <v>618</v>
      </c>
      <c r="C58" s="374" t="s">
        <v>25</v>
      </c>
      <c r="D58" s="374">
        <v>100</v>
      </c>
      <c r="E58" s="374">
        <v>100</v>
      </c>
      <c r="F58" s="127">
        <v>100</v>
      </c>
      <c r="G58" s="376">
        <f>F58/E58</f>
        <v>1</v>
      </c>
      <c r="H58" s="373" t="s">
        <v>138</v>
      </c>
      <c r="I58" s="356"/>
    </row>
    <row r="59" spans="1:9" s="12" customFormat="1" ht="60" outlineLevel="2" x14ac:dyDescent="0.25">
      <c r="A59" s="371">
        <v>9</v>
      </c>
      <c r="B59" s="372" t="s">
        <v>619</v>
      </c>
      <c r="C59" s="374" t="s">
        <v>25</v>
      </c>
      <c r="D59" s="374">
        <v>100</v>
      </c>
      <c r="E59" s="374">
        <v>100</v>
      </c>
      <c r="F59" s="127">
        <v>100</v>
      </c>
      <c r="G59" s="376">
        <f>F59/E59</f>
        <v>1</v>
      </c>
      <c r="H59" s="373" t="s">
        <v>285</v>
      </c>
      <c r="I59" s="356"/>
    </row>
    <row r="60" spans="1:9" s="12" customFormat="1" ht="66" customHeight="1" outlineLevel="2" x14ac:dyDescent="0.25">
      <c r="A60" s="371">
        <v>10</v>
      </c>
      <c r="B60" s="372" t="s">
        <v>620</v>
      </c>
      <c r="C60" s="374" t="s">
        <v>154</v>
      </c>
      <c r="D60" s="374" t="s">
        <v>146</v>
      </c>
      <c r="E60" s="374">
        <v>21</v>
      </c>
      <c r="F60" s="127">
        <v>28</v>
      </c>
      <c r="G60" s="376">
        <f>F60/E60</f>
        <v>1.333</v>
      </c>
      <c r="H60" s="373" t="s">
        <v>285</v>
      </c>
      <c r="I60" s="356"/>
    </row>
    <row r="61" spans="1:9" s="162" customFormat="1" ht="31.5" customHeight="1" x14ac:dyDescent="0.35">
      <c r="A61" s="160" t="s">
        <v>36</v>
      </c>
      <c r="B61" s="355" t="s">
        <v>571</v>
      </c>
      <c r="C61" s="355"/>
      <c r="D61" s="355"/>
      <c r="E61" s="355"/>
      <c r="F61" s="355"/>
      <c r="G61" s="355"/>
      <c r="H61" s="355"/>
      <c r="I61" s="161">
        <f>AVERAGE(G62:G72)</f>
        <v>1.0009999999999999</v>
      </c>
    </row>
    <row r="62" spans="1:9" s="12" customFormat="1" ht="42.75" customHeight="1" outlineLevel="1" x14ac:dyDescent="0.25">
      <c r="A62" s="143">
        <v>1</v>
      </c>
      <c r="B62" s="375" t="s">
        <v>356</v>
      </c>
      <c r="C62" s="143" t="s">
        <v>154</v>
      </c>
      <c r="D62" s="75">
        <v>218924</v>
      </c>
      <c r="E62" s="75">
        <v>236440</v>
      </c>
      <c r="F62" s="75">
        <v>236440</v>
      </c>
      <c r="G62" s="376">
        <f>F62/E62</f>
        <v>1</v>
      </c>
      <c r="H62" s="143" t="s">
        <v>124</v>
      </c>
      <c r="I62" s="356"/>
    </row>
    <row r="63" spans="1:9" s="12" customFormat="1" ht="42.75" customHeight="1" outlineLevel="1" x14ac:dyDescent="0.25">
      <c r="A63" s="143" t="s">
        <v>100</v>
      </c>
      <c r="B63" s="375" t="s">
        <v>278</v>
      </c>
      <c r="C63" s="143" t="s">
        <v>154</v>
      </c>
      <c r="D63" s="75">
        <v>117834</v>
      </c>
      <c r="E63" s="75">
        <v>134451</v>
      </c>
      <c r="F63" s="75">
        <v>134451</v>
      </c>
      <c r="G63" s="376">
        <f>F63/E63</f>
        <v>1</v>
      </c>
      <c r="H63" s="143" t="s">
        <v>124</v>
      </c>
      <c r="I63" s="356"/>
    </row>
    <row r="64" spans="1:9" s="12" customFormat="1" ht="42.75" customHeight="1" outlineLevel="1" x14ac:dyDescent="0.25">
      <c r="A64" s="143" t="s">
        <v>101</v>
      </c>
      <c r="B64" s="375" t="s">
        <v>279</v>
      </c>
      <c r="C64" s="143" t="s">
        <v>154</v>
      </c>
      <c r="D64" s="75">
        <v>19800</v>
      </c>
      <c r="E64" s="75">
        <v>12603</v>
      </c>
      <c r="F64" s="75">
        <v>12603</v>
      </c>
      <c r="G64" s="376">
        <f>F64/E64</f>
        <v>1</v>
      </c>
      <c r="H64" s="143" t="s">
        <v>124</v>
      </c>
      <c r="I64" s="356"/>
    </row>
    <row r="65" spans="1:9" s="12" customFormat="1" ht="42.75" customHeight="1" outlineLevel="1" x14ac:dyDescent="0.25">
      <c r="A65" s="143" t="s">
        <v>102</v>
      </c>
      <c r="B65" s="375" t="s">
        <v>280</v>
      </c>
      <c r="C65" s="143" t="s">
        <v>154</v>
      </c>
      <c r="D65" s="75">
        <v>2075</v>
      </c>
      <c r="E65" s="75">
        <v>2327</v>
      </c>
      <c r="F65" s="75">
        <v>2327</v>
      </c>
      <c r="G65" s="376">
        <f>F65/E65</f>
        <v>1</v>
      </c>
      <c r="H65" s="143" t="s">
        <v>124</v>
      </c>
      <c r="I65" s="356"/>
    </row>
    <row r="66" spans="1:9" s="12" customFormat="1" ht="42.75" customHeight="1" outlineLevel="1" x14ac:dyDescent="0.25">
      <c r="A66" s="143" t="s">
        <v>103</v>
      </c>
      <c r="B66" s="375" t="s">
        <v>281</v>
      </c>
      <c r="C66" s="143" t="s">
        <v>154</v>
      </c>
      <c r="D66" s="75">
        <v>79215</v>
      </c>
      <c r="E66" s="75">
        <v>87059</v>
      </c>
      <c r="F66" s="75">
        <v>87059</v>
      </c>
      <c r="G66" s="376">
        <f>F66/E66</f>
        <v>1</v>
      </c>
      <c r="H66" s="143" t="s">
        <v>124</v>
      </c>
      <c r="I66" s="356"/>
    </row>
    <row r="67" spans="1:9" s="12" customFormat="1" ht="71.25" customHeight="1" outlineLevel="1" x14ac:dyDescent="0.25">
      <c r="A67" s="143">
        <v>2</v>
      </c>
      <c r="B67" s="375" t="s">
        <v>621</v>
      </c>
      <c r="C67" s="143" t="s">
        <v>58</v>
      </c>
      <c r="D67" s="143" t="s">
        <v>146</v>
      </c>
      <c r="E67" s="75">
        <v>2500</v>
      </c>
      <c r="F67" s="143">
        <v>2500</v>
      </c>
      <c r="G67" s="376">
        <f t="shared" ref="G67:G72" si="3">F67/E67</f>
        <v>1</v>
      </c>
      <c r="H67" s="143" t="s">
        <v>124</v>
      </c>
      <c r="I67" s="356"/>
    </row>
    <row r="68" spans="1:9" s="12" customFormat="1" ht="69.75" customHeight="1" outlineLevel="1" x14ac:dyDescent="0.25">
      <c r="A68" s="143">
        <v>3</v>
      </c>
      <c r="B68" s="375" t="s">
        <v>622</v>
      </c>
      <c r="C68" s="143" t="s">
        <v>154</v>
      </c>
      <c r="D68" s="143" t="s">
        <v>146</v>
      </c>
      <c r="E68" s="143">
        <v>3</v>
      </c>
      <c r="F68" s="143">
        <v>3</v>
      </c>
      <c r="G68" s="376">
        <f t="shared" si="3"/>
        <v>1</v>
      </c>
      <c r="H68" s="143" t="s">
        <v>124</v>
      </c>
      <c r="I68" s="356"/>
    </row>
    <row r="69" spans="1:9" s="12" customFormat="1" ht="105" customHeight="1" outlineLevel="1" x14ac:dyDescent="0.25">
      <c r="A69" s="143">
        <v>4</v>
      </c>
      <c r="B69" s="375" t="s">
        <v>623</v>
      </c>
      <c r="C69" s="143" t="s">
        <v>25</v>
      </c>
      <c r="D69" s="143">
        <v>15</v>
      </c>
      <c r="E69" s="143">
        <v>15.6</v>
      </c>
      <c r="F69" s="143">
        <v>15.7</v>
      </c>
      <c r="G69" s="376">
        <f t="shared" si="3"/>
        <v>1.006</v>
      </c>
      <c r="H69" s="143" t="s">
        <v>124</v>
      </c>
      <c r="I69" s="356"/>
    </row>
    <row r="70" spans="1:9" s="12" customFormat="1" ht="49.5" customHeight="1" outlineLevel="1" x14ac:dyDescent="0.25">
      <c r="A70" s="143">
        <v>5</v>
      </c>
      <c r="B70" s="375" t="s">
        <v>624</v>
      </c>
      <c r="C70" s="143" t="s">
        <v>154</v>
      </c>
      <c r="D70" s="143">
        <v>2665454</v>
      </c>
      <c r="E70" s="143">
        <v>3404460</v>
      </c>
      <c r="F70" s="143">
        <v>3404460</v>
      </c>
      <c r="G70" s="376">
        <f t="shared" si="3"/>
        <v>1</v>
      </c>
      <c r="H70" s="143" t="s">
        <v>124</v>
      </c>
      <c r="I70" s="356"/>
    </row>
    <row r="71" spans="1:9" s="12" customFormat="1" ht="57.75" customHeight="1" outlineLevel="1" x14ac:dyDescent="0.25">
      <c r="A71" s="143">
        <v>6</v>
      </c>
      <c r="B71" s="375" t="s">
        <v>625</v>
      </c>
      <c r="C71" s="143" t="s">
        <v>357</v>
      </c>
      <c r="D71" s="143">
        <v>250</v>
      </c>
      <c r="E71" s="143">
        <v>250</v>
      </c>
      <c r="F71" s="143">
        <v>250</v>
      </c>
      <c r="G71" s="376">
        <f t="shared" si="3"/>
        <v>1</v>
      </c>
      <c r="H71" s="143" t="s">
        <v>124</v>
      </c>
      <c r="I71" s="356"/>
    </row>
    <row r="72" spans="1:9" s="12" customFormat="1" ht="63.75" customHeight="1" outlineLevel="1" x14ac:dyDescent="0.25">
      <c r="A72" s="143">
        <v>7</v>
      </c>
      <c r="B72" s="375" t="s">
        <v>626</v>
      </c>
      <c r="C72" s="143" t="s">
        <v>154</v>
      </c>
      <c r="D72" s="143" t="s">
        <v>146</v>
      </c>
      <c r="E72" s="143">
        <v>1</v>
      </c>
      <c r="F72" s="143">
        <v>1</v>
      </c>
      <c r="G72" s="376">
        <f t="shared" si="3"/>
        <v>1</v>
      </c>
      <c r="H72" s="143" t="s">
        <v>124</v>
      </c>
      <c r="I72" s="356"/>
    </row>
    <row r="73" spans="1:9" s="172" customFormat="1" ht="48" customHeight="1" x14ac:dyDescent="0.35">
      <c r="A73" s="160" t="s">
        <v>37</v>
      </c>
      <c r="B73" s="355" t="s">
        <v>439</v>
      </c>
      <c r="C73" s="355"/>
      <c r="D73" s="355"/>
      <c r="E73" s="355"/>
      <c r="F73" s="355"/>
      <c r="G73" s="355"/>
      <c r="H73" s="355"/>
      <c r="I73" s="161">
        <f>(G74+G75+G76+G78+G79+G80+G81+G82+G83+G84+G85+G86+G87)/13</f>
        <v>1.0189999999999999</v>
      </c>
    </row>
    <row r="74" spans="1:9" ht="63.75" customHeight="1" outlineLevel="2" x14ac:dyDescent="0.25">
      <c r="A74" s="143">
        <v>1</v>
      </c>
      <c r="B74" s="331" t="s">
        <v>376</v>
      </c>
      <c r="C74" s="143" t="s">
        <v>25</v>
      </c>
      <c r="D74" s="143">
        <v>41.7</v>
      </c>
      <c r="E74" s="143">
        <v>63</v>
      </c>
      <c r="F74" s="46">
        <v>63.1</v>
      </c>
      <c r="G74" s="29">
        <f t="shared" ref="G74:G81" si="4">F74/E74</f>
        <v>1.002</v>
      </c>
      <c r="H74" s="66" t="s">
        <v>282</v>
      </c>
      <c r="I74" s="356"/>
    </row>
    <row r="75" spans="1:9" ht="69" customHeight="1" outlineLevel="2" x14ac:dyDescent="0.25">
      <c r="A75" s="143">
        <v>2</v>
      </c>
      <c r="B75" s="331" t="s">
        <v>374</v>
      </c>
      <c r="C75" s="143" t="s">
        <v>25</v>
      </c>
      <c r="D75" s="143">
        <v>81.3</v>
      </c>
      <c r="E75" s="143">
        <v>94.1</v>
      </c>
      <c r="F75" s="46">
        <v>104.3</v>
      </c>
      <c r="G75" s="29">
        <f t="shared" si="4"/>
        <v>1.1080000000000001</v>
      </c>
      <c r="H75" s="66" t="s">
        <v>282</v>
      </c>
      <c r="I75" s="356"/>
    </row>
    <row r="76" spans="1:9" ht="95.25" customHeight="1" outlineLevel="2" x14ac:dyDescent="0.25">
      <c r="A76" s="143">
        <v>3</v>
      </c>
      <c r="B76" s="331" t="s">
        <v>365</v>
      </c>
      <c r="C76" s="143" t="s">
        <v>25</v>
      </c>
      <c r="D76" s="143">
        <v>30</v>
      </c>
      <c r="E76" s="143">
        <v>41</v>
      </c>
      <c r="F76" s="46">
        <v>41.1</v>
      </c>
      <c r="G76" s="16">
        <f t="shared" si="4"/>
        <v>1.002</v>
      </c>
      <c r="H76" s="66" t="s">
        <v>282</v>
      </c>
      <c r="I76" s="356"/>
    </row>
    <row r="77" spans="1:9" ht="27" customHeight="1" outlineLevel="2" x14ac:dyDescent="0.25">
      <c r="A77" s="71"/>
      <c r="B77" s="331" t="s">
        <v>366</v>
      </c>
      <c r="C77" s="143" t="s">
        <v>25</v>
      </c>
      <c r="D77" s="143">
        <v>40</v>
      </c>
      <c r="E77" s="143">
        <v>71</v>
      </c>
      <c r="F77" s="46">
        <v>71.2</v>
      </c>
      <c r="G77" s="16">
        <f t="shared" si="4"/>
        <v>1.0029999999999999</v>
      </c>
      <c r="H77" s="66"/>
      <c r="I77" s="356"/>
    </row>
    <row r="78" spans="1:9" ht="120" outlineLevel="2" x14ac:dyDescent="0.25">
      <c r="A78" s="143">
        <v>4</v>
      </c>
      <c r="B78" s="331" t="s">
        <v>377</v>
      </c>
      <c r="C78" s="143" t="s">
        <v>25</v>
      </c>
      <c r="D78" s="143">
        <v>15</v>
      </c>
      <c r="E78" s="143">
        <v>15.6</v>
      </c>
      <c r="F78" s="46">
        <v>9.6</v>
      </c>
      <c r="G78" s="16">
        <f t="shared" si="4"/>
        <v>0.61499999999999999</v>
      </c>
      <c r="H78" s="66" t="s">
        <v>282</v>
      </c>
      <c r="I78" s="356"/>
    </row>
    <row r="79" spans="1:9" ht="90" outlineLevel="2" x14ac:dyDescent="0.25">
      <c r="A79" s="143">
        <v>5</v>
      </c>
      <c r="B79" s="331" t="s">
        <v>367</v>
      </c>
      <c r="C79" s="143" t="s">
        <v>25</v>
      </c>
      <c r="D79" s="143">
        <v>10</v>
      </c>
      <c r="E79" s="143">
        <v>14</v>
      </c>
      <c r="F79" s="46">
        <v>14.6</v>
      </c>
      <c r="G79" s="16">
        <f t="shared" si="4"/>
        <v>1.0429999999999999</v>
      </c>
      <c r="H79" s="66" t="s">
        <v>282</v>
      </c>
      <c r="I79" s="356"/>
    </row>
    <row r="80" spans="1:9" ht="60" outlineLevel="2" x14ac:dyDescent="0.25">
      <c r="A80" s="143">
        <v>6</v>
      </c>
      <c r="B80" s="331" t="s">
        <v>373</v>
      </c>
      <c r="C80" s="143" t="s">
        <v>51</v>
      </c>
      <c r="D80" s="143">
        <v>1</v>
      </c>
      <c r="E80" s="143">
        <v>9</v>
      </c>
      <c r="F80" s="46">
        <v>9</v>
      </c>
      <c r="G80" s="16">
        <f t="shared" si="4"/>
        <v>1</v>
      </c>
      <c r="H80" s="66" t="s">
        <v>282</v>
      </c>
      <c r="I80" s="356"/>
    </row>
    <row r="81" spans="1:10" ht="54" outlineLevel="2" x14ac:dyDescent="0.25">
      <c r="A81" s="143">
        <v>7</v>
      </c>
      <c r="B81" s="331" t="s">
        <v>368</v>
      </c>
      <c r="C81" s="143" t="s">
        <v>51</v>
      </c>
      <c r="D81" s="143">
        <v>87</v>
      </c>
      <c r="E81" s="143">
        <v>90</v>
      </c>
      <c r="F81" s="46">
        <v>90</v>
      </c>
      <c r="G81" s="16">
        <f t="shared" si="4"/>
        <v>1</v>
      </c>
      <c r="H81" s="66" t="s">
        <v>282</v>
      </c>
      <c r="I81" s="356"/>
    </row>
    <row r="82" spans="1:10" s="63" customFormat="1" ht="75" outlineLevel="2" x14ac:dyDescent="0.25">
      <c r="A82" s="143">
        <v>8</v>
      </c>
      <c r="B82" s="332" t="s">
        <v>375</v>
      </c>
      <c r="C82" s="74" t="s">
        <v>352</v>
      </c>
      <c r="D82" s="74">
        <v>1.4810000000000001</v>
      </c>
      <c r="E82" s="74">
        <v>4.0960000000000001</v>
      </c>
      <c r="F82" s="3">
        <v>4.0960000000000001</v>
      </c>
      <c r="G82" s="16">
        <f t="shared" ref="G82:G87" si="5">F82/E82</f>
        <v>1</v>
      </c>
      <c r="H82" s="66" t="s">
        <v>282</v>
      </c>
      <c r="I82" s="356"/>
    </row>
    <row r="83" spans="1:10" ht="105" outlineLevel="2" x14ac:dyDescent="0.25">
      <c r="A83" s="143">
        <v>9</v>
      </c>
      <c r="B83" s="331" t="s">
        <v>378</v>
      </c>
      <c r="C83" s="74" t="s">
        <v>53</v>
      </c>
      <c r="D83" s="75">
        <v>3500</v>
      </c>
      <c r="E83" s="75">
        <v>3700</v>
      </c>
      <c r="F83" s="46">
        <v>3800</v>
      </c>
      <c r="G83" s="16">
        <f t="shared" si="5"/>
        <v>1.0269999999999999</v>
      </c>
      <c r="H83" s="66" t="s">
        <v>282</v>
      </c>
      <c r="I83" s="356"/>
    </row>
    <row r="84" spans="1:10" ht="84.75" customHeight="1" outlineLevel="2" x14ac:dyDescent="0.25">
      <c r="A84" s="143">
        <v>10</v>
      </c>
      <c r="B84" s="331" t="s">
        <v>369</v>
      </c>
      <c r="C84" s="74" t="s">
        <v>53</v>
      </c>
      <c r="D84" s="75">
        <v>3250</v>
      </c>
      <c r="E84" s="75">
        <v>3530</v>
      </c>
      <c r="F84" s="46">
        <v>3532</v>
      </c>
      <c r="G84" s="16">
        <f t="shared" si="5"/>
        <v>1.0009999999999999</v>
      </c>
      <c r="H84" s="66" t="s">
        <v>282</v>
      </c>
      <c r="I84" s="356"/>
    </row>
    <row r="85" spans="1:10" ht="54" outlineLevel="2" x14ac:dyDescent="0.25">
      <c r="A85" s="143">
        <v>11</v>
      </c>
      <c r="B85" s="331" t="s">
        <v>370</v>
      </c>
      <c r="C85" s="143" t="s">
        <v>25</v>
      </c>
      <c r="D85" s="143">
        <v>1</v>
      </c>
      <c r="E85" s="143">
        <v>0.7</v>
      </c>
      <c r="F85" s="46">
        <v>0.5</v>
      </c>
      <c r="G85" s="16">
        <f>E85/F85</f>
        <v>1.4</v>
      </c>
      <c r="H85" s="66" t="s">
        <v>282</v>
      </c>
      <c r="I85" s="356"/>
    </row>
    <row r="86" spans="1:10" ht="54" outlineLevel="2" x14ac:dyDescent="0.25">
      <c r="A86" s="143">
        <v>12</v>
      </c>
      <c r="B86" s="331" t="s">
        <v>371</v>
      </c>
      <c r="C86" s="143" t="s">
        <v>53</v>
      </c>
      <c r="D86" s="143">
        <v>515</v>
      </c>
      <c r="E86" s="143">
        <v>515</v>
      </c>
      <c r="F86" s="46">
        <v>539</v>
      </c>
      <c r="G86" s="16">
        <f t="shared" si="5"/>
        <v>1.0469999999999999</v>
      </c>
      <c r="H86" s="66" t="s">
        <v>282</v>
      </c>
      <c r="I86" s="356"/>
    </row>
    <row r="87" spans="1:10" ht="78.75" customHeight="1" outlineLevel="2" x14ac:dyDescent="0.25">
      <c r="A87" s="143">
        <v>13</v>
      </c>
      <c r="B87" s="331" t="s">
        <v>372</v>
      </c>
      <c r="C87" s="143" t="s">
        <v>25</v>
      </c>
      <c r="D87" s="143">
        <v>100</v>
      </c>
      <c r="E87" s="143">
        <v>100</v>
      </c>
      <c r="F87" s="46">
        <v>100</v>
      </c>
      <c r="G87" s="16">
        <f t="shared" si="5"/>
        <v>1</v>
      </c>
      <c r="H87" s="66" t="s">
        <v>282</v>
      </c>
      <c r="I87" s="356"/>
    </row>
    <row r="88" spans="1:10" s="380" customFormat="1" ht="48" customHeight="1" x14ac:dyDescent="0.35">
      <c r="A88" s="366" t="s">
        <v>38</v>
      </c>
      <c r="B88" s="367" t="s">
        <v>476</v>
      </c>
      <c r="C88" s="367"/>
      <c r="D88" s="367"/>
      <c r="E88" s="367"/>
      <c r="F88" s="367"/>
      <c r="G88" s="367"/>
      <c r="H88" s="367"/>
      <c r="I88" s="368">
        <f>AVERAGE(G89:G98)</f>
        <v>1.002</v>
      </c>
      <c r="J88" s="379"/>
    </row>
    <row r="89" spans="1:10" ht="68.25" customHeight="1" outlineLevel="2" x14ac:dyDescent="0.25">
      <c r="A89" s="374">
        <v>1</v>
      </c>
      <c r="B89" s="375" t="s">
        <v>481</v>
      </c>
      <c r="C89" s="143" t="s">
        <v>25</v>
      </c>
      <c r="D89" s="143">
        <v>100</v>
      </c>
      <c r="E89" s="143">
        <v>100</v>
      </c>
      <c r="F89" s="143">
        <v>100</v>
      </c>
      <c r="G89" s="377">
        <f>F89/E89</f>
        <v>1</v>
      </c>
      <c r="H89" s="373" t="s">
        <v>92</v>
      </c>
      <c r="I89" s="391"/>
      <c r="J89" s="271"/>
    </row>
    <row r="90" spans="1:10" ht="79.5" customHeight="1" outlineLevel="2" x14ac:dyDescent="0.25">
      <c r="A90" s="374">
        <v>2</v>
      </c>
      <c r="B90" s="375" t="s">
        <v>482</v>
      </c>
      <c r="C90" s="143" t="s">
        <v>25</v>
      </c>
      <c r="D90" s="143">
        <v>100</v>
      </c>
      <c r="E90" s="143">
        <v>100</v>
      </c>
      <c r="F90" s="143">
        <v>100</v>
      </c>
      <c r="G90" s="377">
        <f t="shared" ref="G90:G98" si="6">F90/E90</f>
        <v>1</v>
      </c>
      <c r="H90" s="373" t="s">
        <v>92</v>
      </c>
      <c r="I90" s="392"/>
      <c r="J90" s="271"/>
    </row>
    <row r="91" spans="1:10" ht="60" outlineLevel="2" x14ac:dyDescent="0.25">
      <c r="A91" s="374">
        <v>3</v>
      </c>
      <c r="B91" s="375" t="s">
        <v>483</v>
      </c>
      <c r="C91" s="143" t="s">
        <v>25</v>
      </c>
      <c r="D91" s="143">
        <v>100</v>
      </c>
      <c r="E91" s="143">
        <v>100</v>
      </c>
      <c r="F91" s="143">
        <v>100</v>
      </c>
      <c r="G91" s="377">
        <f t="shared" si="6"/>
        <v>1</v>
      </c>
      <c r="H91" s="373" t="s">
        <v>92</v>
      </c>
      <c r="I91" s="392"/>
      <c r="J91" s="271"/>
    </row>
    <row r="92" spans="1:10" ht="74.25" customHeight="1" outlineLevel="2" x14ac:dyDescent="0.25">
      <c r="A92" s="374">
        <v>4</v>
      </c>
      <c r="B92" s="375" t="s">
        <v>484</v>
      </c>
      <c r="C92" s="143" t="s">
        <v>25</v>
      </c>
      <c r="D92" s="143">
        <v>100</v>
      </c>
      <c r="E92" s="143">
        <v>100</v>
      </c>
      <c r="F92" s="143">
        <v>100</v>
      </c>
      <c r="G92" s="377">
        <f t="shared" si="6"/>
        <v>1</v>
      </c>
      <c r="H92" s="373" t="s">
        <v>92</v>
      </c>
      <c r="I92" s="392"/>
      <c r="J92" s="271"/>
    </row>
    <row r="93" spans="1:10" ht="72.75" customHeight="1" outlineLevel="2" x14ac:dyDescent="0.25">
      <c r="A93" s="374">
        <v>5</v>
      </c>
      <c r="B93" s="375" t="s">
        <v>485</v>
      </c>
      <c r="C93" s="143" t="s">
        <v>25</v>
      </c>
      <c r="D93" s="143">
        <v>100</v>
      </c>
      <c r="E93" s="143">
        <v>100</v>
      </c>
      <c r="F93" s="143">
        <v>100</v>
      </c>
      <c r="G93" s="377">
        <f t="shared" si="6"/>
        <v>1</v>
      </c>
      <c r="H93" s="373" t="s">
        <v>92</v>
      </c>
      <c r="I93" s="392"/>
      <c r="J93" s="271"/>
    </row>
    <row r="94" spans="1:10" ht="77.25" customHeight="1" outlineLevel="2" x14ac:dyDescent="0.25">
      <c r="A94" s="374">
        <v>6</v>
      </c>
      <c r="B94" s="375" t="s">
        <v>486</v>
      </c>
      <c r="C94" s="143" t="s">
        <v>25</v>
      </c>
      <c r="D94" s="143">
        <v>100</v>
      </c>
      <c r="E94" s="143">
        <v>100</v>
      </c>
      <c r="F94" s="143">
        <v>100</v>
      </c>
      <c r="G94" s="377">
        <f t="shared" si="6"/>
        <v>1</v>
      </c>
      <c r="H94" s="373" t="s">
        <v>142</v>
      </c>
      <c r="I94" s="392"/>
    </row>
    <row r="95" spans="1:10" ht="65.25" customHeight="1" outlineLevel="2" x14ac:dyDescent="0.25">
      <c r="A95" s="374">
        <v>7</v>
      </c>
      <c r="B95" s="375" t="s">
        <v>491</v>
      </c>
      <c r="C95" s="143" t="s">
        <v>58</v>
      </c>
      <c r="D95" s="143">
        <v>12</v>
      </c>
      <c r="E95" s="143">
        <v>6</v>
      </c>
      <c r="F95" s="74">
        <v>6</v>
      </c>
      <c r="G95" s="377">
        <f t="shared" si="6"/>
        <v>1</v>
      </c>
      <c r="H95" s="373" t="s">
        <v>142</v>
      </c>
      <c r="I95" s="392"/>
    </row>
    <row r="96" spans="1:10" ht="48.75" customHeight="1" outlineLevel="2" x14ac:dyDescent="0.25">
      <c r="A96" s="143">
        <v>8</v>
      </c>
      <c r="B96" s="375" t="s">
        <v>487</v>
      </c>
      <c r="C96" s="143" t="s">
        <v>25</v>
      </c>
      <c r="D96" s="143">
        <v>100</v>
      </c>
      <c r="E96" s="143">
        <v>100</v>
      </c>
      <c r="F96" s="74">
        <v>100</v>
      </c>
      <c r="G96" s="377">
        <f t="shared" si="6"/>
        <v>1</v>
      </c>
      <c r="H96" s="373" t="s">
        <v>142</v>
      </c>
      <c r="I96" s="392"/>
    </row>
    <row r="97" spans="1:9" ht="93.75" customHeight="1" outlineLevel="2" x14ac:dyDescent="0.25">
      <c r="A97" s="374">
        <v>9</v>
      </c>
      <c r="B97" s="375" t="s">
        <v>488</v>
      </c>
      <c r="C97" s="143" t="s">
        <v>154</v>
      </c>
      <c r="D97" s="143">
        <v>94</v>
      </c>
      <c r="E97" s="143">
        <v>107</v>
      </c>
      <c r="F97" s="74">
        <v>109</v>
      </c>
      <c r="G97" s="377">
        <f t="shared" si="6"/>
        <v>1.0189999999999999</v>
      </c>
      <c r="H97" s="373" t="s">
        <v>220</v>
      </c>
      <c r="I97" s="392"/>
    </row>
    <row r="98" spans="1:9" ht="84.75" customHeight="1" outlineLevel="2" x14ac:dyDescent="0.25">
      <c r="A98" s="374">
        <v>10</v>
      </c>
      <c r="B98" s="375" t="s">
        <v>492</v>
      </c>
      <c r="C98" s="143" t="s">
        <v>154</v>
      </c>
      <c r="D98" s="143" t="s">
        <v>306</v>
      </c>
      <c r="E98" s="143">
        <v>1</v>
      </c>
      <c r="F98" s="74">
        <v>1</v>
      </c>
      <c r="G98" s="377">
        <f t="shared" si="6"/>
        <v>1</v>
      </c>
      <c r="H98" s="378" t="s">
        <v>283</v>
      </c>
      <c r="I98" s="392"/>
    </row>
    <row r="99" spans="1:9" ht="51.75" customHeight="1" outlineLevel="2" x14ac:dyDescent="0.25">
      <c r="A99" s="374">
        <v>11</v>
      </c>
      <c r="B99" s="375" t="s">
        <v>489</v>
      </c>
      <c r="C99" s="143" t="s">
        <v>25</v>
      </c>
      <c r="D99" s="143" t="s">
        <v>306</v>
      </c>
      <c r="E99" s="143" t="s">
        <v>490</v>
      </c>
      <c r="F99" s="74">
        <v>80.8</v>
      </c>
      <c r="G99" s="377">
        <v>1</v>
      </c>
      <c r="H99" s="373" t="s">
        <v>142</v>
      </c>
      <c r="I99" s="393"/>
    </row>
    <row r="100" spans="1:9" s="380" customFormat="1" ht="39.75" customHeight="1" x14ac:dyDescent="0.35">
      <c r="A100" s="366" t="s">
        <v>54</v>
      </c>
      <c r="B100" s="367" t="s">
        <v>438</v>
      </c>
      <c r="C100" s="367"/>
      <c r="D100" s="367"/>
      <c r="E100" s="367"/>
      <c r="F100" s="367"/>
      <c r="G100" s="367"/>
      <c r="H100" s="367"/>
      <c r="I100" s="368">
        <f>AVERAGE(G101:G109)</f>
        <v>1.028</v>
      </c>
    </row>
    <row r="101" spans="1:9" s="20" customFormat="1" ht="93" customHeight="1" outlineLevel="1" x14ac:dyDescent="0.25">
      <c r="A101" s="143">
        <v>1</v>
      </c>
      <c r="B101" s="331" t="s">
        <v>631</v>
      </c>
      <c r="C101" s="331" t="s">
        <v>71</v>
      </c>
      <c r="D101" s="143">
        <v>0.25900000000000001</v>
      </c>
      <c r="E101" s="143">
        <v>0.28599999999999998</v>
      </c>
      <c r="F101" s="381">
        <v>0.248</v>
      </c>
      <c r="G101" s="376">
        <f>F101/E101</f>
        <v>0.86699999999999999</v>
      </c>
      <c r="H101" s="378" t="s">
        <v>283</v>
      </c>
      <c r="I101" s="356"/>
    </row>
    <row r="102" spans="1:9" s="20" customFormat="1" ht="93" customHeight="1" outlineLevel="1" x14ac:dyDescent="0.25">
      <c r="A102" s="143">
        <v>2</v>
      </c>
      <c r="B102" s="331" t="s">
        <v>632</v>
      </c>
      <c r="C102" s="331" t="s">
        <v>71</v>
      </c>
      <c r="D102" s="143">
        <v>1.1359999999999999</v>
      </c>
      <c r="E102" s="143">
        <v>1.17</v>
      </c>
      <c r="F102" s="381">
        <v>0.78200000000000003</v>
      </c>
      <c r="G102" s="376">
        <f t="shared" ref="G102:G109" si="7">F102/E102</f>
        <v>0.66800000000000004</v>
      </c>
      <c r="H102" s="378" t="s">
        <v>283</v>
      </c>
      <c r="I102" s="356"/>
    </row>
    <row r="103" spans="1:9" s="20" customFormat="1" ht="60" outlineLevel="1" x14ac:dyDescent="0.25">
      <c r="A103" s="143">
        <v>3</v>
      </c>
      <c r="B103" s="331" t="s">
        <v>633</v>
      </c>
      <c r="C103" s="331" t="s">
        <v>71</v>
      </c>
      <c r="D103" s="143">
        <v>0.4</v>
      </c>
      <c r="E103" s="143">
        <v>0.43</v>
      </c>
      <c r="F103" s="381">
        <v>0.33600000000000002</v>
      </c>
      <c r="G103" s="376">
        <f t="shared" si="7"/>
        <v>0.78100000000000003</v>
      </c>
      <c r="H103" s="378" t="s">
        <v>219</v>
      </c>
      <c r="I103" s="356"/>
    </row>
    <row r="104" spans="1:9" s="20" customFormat="1" ht="88.5" customHeight="1" outlineLevel="1" x14ac:dyDescent="0.25">
      <c r="A104" s="143">
        <v>4</v>
      </c>
      <c r="B104" s="331" t="s">
        <v>634</v>
      </c>
      <c r="C104" s="331" t="s">
        <v>353</v>
      </c>
      <c r="D104" s="143">
        <v>16</v>
      </c>
      <c r="E104" s="143">
        <v>16.600000000000001</v>
      </c>
      <c r="F104" s="299">
        <v>16</v>
      </c>
      <c r="G104" s="376">
        <f t="shared" si="7"/>
        <v>0.96399999999999997</v>
      </c>
      <c r="H104" s="378" t="s">
        <v>284</v>
      </c>
      <c r="I104" s="356"/>
    </row>
    <row r="105" spans="1:9" s="20" customFormat="1" ht="88.5" customHeight="1" outlineLevel="1" x14ac:dyDescent="0.25">
      <c r="A105" s="143">
        <v>5</v>
      </c>
      <c r="B105" s="331" t="s">
        <v>635</v>
      </c>
      <c r="C105" s="143" t="s">
        <v>57</v>
      </c>
      <c r="D105" s="143">
        <v>25</v>
      </c>
      <c r="E105" s="143">
        <v>29</v>
      </c>
      <c r="F105" s="299">
        <v>29</v>
      </c>
      <c r="G105" s="376">
        <f t="shared" si="7"/>
        <v>1</v>
      </c>
      <c r="H105" s="378" t="s">
        <v>284</v>
      </c>
      <c r="I105" s="356"/>
    </row>
    <row r="106" spans="1:9" s="20" customFormat="1" ht="105" outlineLevel="1" x14ac:dyDescent="0.25">
      <c r="A106" s="143">
        <v>6</v>
      </c>
      <c r="B106" s="331" t="s">
        <v>636</v>
      </c>
      <c r="C106" s="143" t="s">
        <v>57</v>
      </c>
      <c r="D106" s="143">
        <v>3.5</v>
      </c>
      <c r="E106" s="143">
        <v>9</v>
      </c>
      <c r="F106" s="383">
        <v>11</v>
      </c>
      <c r="G106" s="376">
        <f t="shared" si="7"/>
        <v>1.222</v>
      </c>
      <c r="H106" s="378" t="s">
        <v>284</v>
      </c>
      <c r="I106" s="356"/>
    </row>
    <row r="107" spans="1:9" s="20" customFormat="1" ht="96.75" customHeight="1" outlineLevel="1" x14ac:dyDescent="0.25">
      <c r="A107" s="143">
        <v>7</v>
      </c>
      <c r="B107" s="331" t="s">
        <v>637</v>
      </c>
      <c r="C107" s="143" t="s">
        <v>154</v>
      </c>
      <c r="D107" s="143">
        <v>0</v>
      </c>
      <c r="E107" s="143">
        <v>220</v>
      </c>
      <c r="F107" s="383">
        <v>275</v>
      </c>
      <c r="G107" s="376">
        <f t="shared" si="7"/>
        <v>1.25</v>
      </c>
      <c r="H107" s="378" t="s">
        <v>284</v>
      </c>
      <c r="I107" s="356"/>
    </row>
    <row r="108" spans="1:9" s="20" customFormat="1" ht="57" customHeight="1" outlineLevel="1" x14ac:dyDescent="0.25">
      <c r="A108" s="143">
        <v>8</v>
      </c>
      <c r="B108" s="71" t="s">
        <v>638</v>
      </c>
      <c r="C108" s="143" t="s">
        <v>154</v>
      </c>
      <c r="D108" s="143">
        <v>100</v>
      </c>
      <c r="E108" s="143">
        <v>1</v>
      </c>
      <c r="F108" s="383">
        <v>2</v>
      </c>
      <c r="G108" s="376">
        <f t="shared" si="7"/>
        <v>2</v>
      </c>
      <c r="H108" s="378" t="s">
        <v>218</v>
      </c>
      <c r="I108" s="356"/>
    </row>
    <row r="109" spans="1:9" s="20" customFormat="1" ht="90" customHeight="1" outlineLevel="1" x14ac:dyDescent="0.25">
      <c r="A109" s="143">
        <v>9</v>
      </c>
      <c r="B109" s="71" t="s">
        <v>639</v>
      </c>
      <c r="C109" s="143" t="s">
        <v>25</v>
      </c>
      <c r="D109" s="143">
        <v>100</v>
      </c>
      <c r="E109" s="143">
        <v>100</v>
      </c>
      <c r="F109" s="383">
        <v>50</v>
      </c>
      <c r="G109" s="376">
        <f t="shared" si="7"/>
        <v>0.5</v>
      </c>
      <c r="H109" s="378" t="s">
        <v>283</v>
      </c>
      <c r="I109" s="356"/>
    </row>
    <row r="110" spans="1:9" s="387" customFormat="1" ht="31.5" customHeight="1" x14ac:dyDescent="0.35">
      <c r="A110" s="366" t="s">
        <v>39</v>
      </c>
      <c r="B110" s="367" t="s">
        <v>451</v>
      </c>
      <c r="C110" s="367"/>
      <c r="D110" s="367"/>
      <c r="E110" s="367"/>
      <c r="F110" s="367"/>
      <c r="G110" s="367"/>
      <c r="H110" s="367"/>
      <c r="I110" s="368">
        <f>AVERAGE(G111:G113)</f>
        <v>1</v>
      </c>
    </row>
    <row r="111" spans="1:9" s="386" customFormat="1" ht="88.5" customHeight="1" outlineLevel="1" x14ac:dyDescent="0.25">
      <c r="A111" s="371">
        <v>1</v>
      </c>
      <c r="B111" s="71" t="s">
        <v>640</v>
      </c>
      <c r="C111" s="143" t="s">
        <v>58</v>
      </c>
      <c r="D111" s="384">
        <v>128</v>
      </c>
      <c r="E111" s="384">
        <v>182</v>
      </c>
      <c r="F111" s="383">
        <v>182</v>
      </c>
      <c r="G111" s="376">
        <f>F111/E111</f>
        <v>1</v>
      </c>
      <c r="H111" s="382" t="s">
        <v>284</v>
      </c>
      <c r="I111" s="385"/>
    </row>
    <row r="112" spans="1:9" s="386" customFormat="1" ht="91.5" customHeight="1" outlineLevel="1" x14ac:dyDescent="0.25">
      <c r="A112" s="371">
        <v>2</v>
      </c>
      <c r="B112" s="71" t="s">
        <v>641</v>
      </c>
      <c r="C112" s="143" t="s">
        <v>154</v>
      </c>
      <c r="D112" s="384">
        <v>2</v>
      </c>
      <c r="E112" s="384">
        <v>1</v>
      </c>
      <c r="F112" s="383">
        <v>1</v>
      </c>
      <c r="G112" s="376">
        <f>F112/E112</f>
        <v>1</v>
      </c>
      <c r="H112" s="382" t="s">
        <v>284</v>
      </c>
      <c r="I112" s="385"/>
    </row>
    <row r="113" spans="1:9" s="386" customFormat="1" ht="85.5" customHeight="1" outlineLevel="1" x14ac:dyDescent="0.25">
      <c r="A113" s="371">
        <v>3</v>
      </c>
      <c r="B113" s="71" t="s">
        <v>642</v>
      </c>
      <c r="C113" s="143" t="s">
        <v>154</v>
      </c>
      <c r="D113" s="384">
        <v>2</v>
      </c>
      <c r="E113" s="384">
        <v>2</v>
      </c>
      <c r="F113" s="383">
        <v>2</v>
      </c>
      <c r="G113" s="376">
        <f>F113/E113</f>
        <v>1</v>
      </c>
      <c r="H113" s="382" t="s">
        <v>284</v>
      </c>
      <c r="I113" s="385"/>
    </row>
    <row r="114" spans="1:9" s="172" customFormat="1" ht="33" customHeight="1" x14ac:dyDescent="0.35">
      <c r="A114" s="160" t="s">
        <v>99</v>
      </c>
      <c r="B114" s="355" t="s">
        <v>493</v>
      </c>
      <c r="C114" s="355"/>
      <c r="D114" s="355"/>
      <c r="E114" s="355"/>
      <c r="F114" s="355"/>
      <c r="G114" s="355"/>
      <c r="H114" s="355"/>
      <c r="I114" s="161">
        <f>AVERAGE(G115:G125)</f>
        <v>1.069</v>
      </c>
    </row>
    <row r="115" spans="1:9" s="13" customFormat="1" ht="57.75" customHeight="1" outlineLevel="2" x14ac:dyDescent="0.25">
      <c r="A115" s="27">
        <v>1</v>
      </c>
      <c r="B115" s="19" t="s">
        <v>643</v>
      </c>
      <c r="C115" s="3" t="s">
        <v>318</v>
      </c>
      <c r="D115" s="3">
        <v>9.1</v>
      </c>
      <c r="E115" s="67">
        <v>8.9</v>
      </c>
      <c r="F115" s="264">
        <v>9.718</v>
      </c>
      <c r="G115" s="65">
        <f>F115/E115</f>
        <v>1.0920000000000001</v>
      </c>
      <c r="H115" s="66" t="s">
        <v>231</v>
      </c>
      <c r="I115" s="388"/>
    </row>
    <row r="116" spans="1:9" s="13" customFormat="1" ht="56.25" customHeight="1" outlineLevel="2" x14ac:dyDescent="0.25">
      <c r="A116" s="27">
        <v>2</v>
      </c>
      <c r="B116" s="19" t="s">
        <v>644</v>
      </c>
      <c r="C116" s="3" t="s">
        <v>72</v>
      </c>
      <c r="D116" s="3">
        <v>23.4</v>
      </c>
      <c r="E116" s="67">
        <v>23.6</v>
      </c>
      <c r="F116" s="67">
        <v>23.9</v>
      </c>
      <c r="G116" s="65">
        <f t="shared" ref="G116:G125" si="8">F116/E116</f>
        <v>1.0129999999999999</v>
      </c>
      <c r="H116" s="66" t="s">
        <v>231</v>
      </c>
      <c r="I116" s="389"/>
    </row>
    <row r="117" spans="1:9" s="13" customFormat="1" ht="58.5" customHeight="1" outlineLevel="2" x14ac:dyDescent="0.25">
      <c r="A117" s="27">
        <v>3</v>
      </c>
      <c r="B117" s="19" t="s">
        <v>645</v>
      </c>
      <c r="C117" s="3" t="s">
        <v>25</v>
      </c>
      <c r="D117" s="3">
        <v>55</v>
      </c>
      <c r="E117" s="72">
        <v>55</v>
      </c>
      <c r="F117" s="72">
        <v>98</v>
      </c>
      <c r="G117" s="65">
        <f t="shared" si="8"/>
        <v>1.782</v>
      </c>
      <c r="H117" s="66" t="s">
        <v>91</v>
      </c>
      <c r="I117" s="389"/>
    </row>
    <row r="118" spans="1:9" s="13" customFormat="1" ht="82.5" customHeight="1" outlineLevel="2" x14ac:dyDescent="0.25">
      <c r="A118" s="27">
        <v>4</v>
      </c>
      <c r="B118" s="19" t="s">
        <v>646</v>
      </c>
      <c r="C118" s="3" t="s">
        <v>25</v>
      </c>
      <c r="D118" s="3" t="s">
        <v>306</v>
      </c>
      <c r="E118" s="72">
        <v>100</v>
      </c>
      <c r="F118" s="67">
        <v>100</v>
      </c>
      <c r="G118" s="65">
        <f t="shared" si="8"/>
        <v>1</v>
      </c>
      <c r="H118" s="66" t="s">
        <v>311</v>
      </c>
      <c r="I118" s="389"/>
    </row>
    <row r="119" spans="1:9" s="13" customFormat="1" ht="66" customHeight="1" outlineLevel="2" x14ac:dyDescent="0.25">
      <c r="A119" s="27">
        <v>5</v>
      </c>
      <c r="B119" s="19" t="s">
        <v>647</v>
      </c>
      <c r="C119" s="3" t="s">
        <v>25</v>
      </c>
      <c r="D119" s="3" t="s">
        <v>306</v>
      </c>
      <c r="E119" s="72">
        <v>100</v>
      </c>
      <c r="F119" s="72">
        <v>100</v>
      </c>
      <c r="G119" s="65">
        <f t="shared" si="8"/>
        <v>1</v>
      </c>
      <c r="H119" s="66" t="s">
        <v>231</v>
      </c>
      <c r="I119" s="389"/>
    </row>
    <row r="120" spans="1:9" s="13" customFormat="1" ht="69" customHeight="1" outlineLevel="2" x14ac:dyDescent="0.25">
      <c r="A120" s="27">
        <v>6</v>
      </c>
      <c r="B120" s="19" t="s">
        <v>648</v>
      </c>
      <c r="C120" s="3" t="s">
        <v>25</v>
      </c>
      <c r="D120" s="3" t="s">
        <v>306</v>
      </c>
      <c r="E120" s="72">
        <v>100</v>
      </c>
      <c r="F120" s="72">
        <v>100</v>
      </c>
      <c r="G120" s="65">
        <f t="shared" si="8"/>
        <v>1</v>
      </c>
      <c r="H120" s="66" t="s">
        <v>231</v>
      </c>
      <c r="I120" s="389"/>
    </row>
    <row r="121" spans="1:9" s="20" customFormat="1" ht="60.75" customHeight="1" outlineLevel="2" x14ac:dyDescent="0.25">
      <c r="A121" s="27">
        <v>7</v>
      </c>
      <c r="B121" s="19" t="s">
        <v>649</v>
      </c>
      <c r="C121" s="3" t="s">
        <v>319</v>
      </c>
      <c r="D121" s="3">
        <v>1</v>
      </c>
      <c r="E121" s="72">
        <v>2</v>
      </c>
      <c r="F121" s="72">
        <v>2</v>
      </c>
      <c r="G121" s="65">
        <f t="shared" si="8"/>
        <v>1</v>
      </c>
      <c r="H121" s="66" t="s">
        <v>91</v>
      </c>
      <c r="I121" s="389"/>
    </row>
    <row r="122" spans="1:9" s="13" customFormat="1" ht="59.25" customHeight="1" outlineLevel="2" x14ac:dyDescent="0.25">
      <c r="A122" s="27">
        <v>8</v>
      </c>
      <c r="B122" s="19" t="s">
        <v>650</v>
      </c>
      <c r="C122" s="3" t="s">
        <v>318</v>
      </c>
      <c r="D122" s="3">
        <v>0</v>
      </c>
      <c r="E122" s="285">
        <v>11.676399999999999</v>
      </c>
      <c r="F122" s="285">
        <v>10.6874</v>
      </c>
      <c r="G122" s="65">
        <f t="shared" si="8"/>
        <v>0.91500000000000004</v>
      </c>
      <c r="H122" s="66" t="s">
        <v>91</v>
      </c>
      <c r="I122" s="389"/>
    </row>
    <row r="123" spans="1:9" s="13" customFormat="1" ht="64.5" customHeight="1" outlineLevel="2" x14ac:dyDescent="0.25">
      <c r="A123" s="27">
        <v>9</v>
      </c>
      <c r="B123" s="19" t="s">
        <v>651</v>
      </c>
      <c r="C123" s="3" t="s">
        <v>58</v>
      </c>
      <c r="D123" s="3">
        <v>0</v>
      </c>
      <c r="E123" s="72">
        <v>542</v>
      </c>
      <c r="F123" s="72">
        <v>516</v>
      </c>
      <c r="G123" s="65">
        <f t="shared" si="8"/>
        <v>0.95199999999999996</v>
      </c>
      <c r="H123" s="66" t="s">
        <v>91</v>
      </c>
      <c r="I123" s="389"/>
    </row>
    <row r="124" spans="1:9" s="20" customFormat="1" ht="96" customHeight="1" outlineLevel="2" x14ac:dyDescent="0.25">
      <c r="A124" s="27">
        <v>10</v>
      </c>
      <c r="B124" s="19" t="s">
        <v>652</v>
      </c>
      <c r="C124" s="3" t="s">
        <v>25</v>
      </c>
      <c r="D124" s="3" t="s">
        <v>306</v>
      </c>
      <c r="E124" s="72">
        <v>100</v>
      </c>
      <c r="F124" s="72">
        <v>100</v>
      </c>
      <c r="G124" s="65">
        <f t="shared" si="8"/>
        <v>1</v>
      </c>
      <c r="H124" s="66" t="s">
        <v>311</v>
      </c>
      <c r="I124" s="389"/>
    </row>
    <row r="125" spans="1:9" s="13" customFormat="1" ht="74.25" customHeight="1" outlineLevel="2" x14ac:dyDescent="0.25">
      <c r="A125" s="27">
        <v>11</v>
      </c>
      <c r="B125" s="19" t="s">
        <v>653</v>
      </c>
      <c r="C125" s="3" t="s">
        <v>391</v>
      </c>
      <c r="D125" s="3" t="s">
        <v>306</v>
      </c>
      <c r="E125" s="286">
        <v>1.58</v>
      </c>
      <c r="F125" s="287">
        <v>1.58</v>
      </c>
      <c r="G125" s="65">
        <f t="shared" si="8"/>
        <v>1</v>
      </c>
      <c r="H125" s="66" t="s">
        <v>91</v>
      </c>
      <c r="I125" s="390"/>
    </row>
    <row r="126" spans="1:9" s="172" customFormat="1" ht="54.75" customHeight="1" x14ac:dyDescent="0.35">
      <c r="A126" s="160" t="s">
        <v>40</v>
      </c>
      <c r="B126" s="355" t="s">
        <v>504</v>
      </c>
      <c r="C126" s="355"/>
      <c r="D126" s="355"/>
      <c r="E126" s="355"/>
      <c r="F126" s="355"/>
      <c r="G126" s="355"/>
      <c r="H126" s="355"/>
      <c r="I126" s="161">
        <f>AVERAGE(G127:G137)</f>
        <v>0.873</v>
      </c>
    </row>
    <row r="127" spans="1:9" s="12" customFormat="1" ht="56.25" customHeight="1" outlineLevel="1" x14ac:dyDescent="0.25">
      <c r="A127" s="374">
        <v>1</v>
      </c>
      <c r="B127" s="71" t="s">
        <v>654</v>
      </c>
      <c r="C127" s="374" t="s">
        <v>25</v>
      </c>
      <c r="D127" s="374">
        <v>34</v>
      </c>
      <c r="E127" s="374">
        <v>31</v>
      </c>
      <c r="F127" s="143">
        <v>31</v>
      </c>
      <c r="G127" s="376">
        <f>E127/F127</f>
        <v>1</v>
      </c>
      <c r="H127" s="373" t="s">
        <v>91</v>
      </c>
      <c r="I127" s="356"/>
    </row>
    <row r="128" spans="1:9" s="12" customFormat="1" ht="59.25" customHeight="1" outlineLevel="1" x14ac:dyDescent="0.25">
      <c r="A128" s="374">
        <v>2</v>
      </c>
      <c r="B128" s="71" t="s">
        <v>655</v>
      </c>
      <c r="C128" s="374" t="s">
        <v>25</v>
      </c>
      <c r="D128" s="374">
        <v>1.75</v>
      </c>
      <c r="E128" s="374">
        <v>1.74</v>
      </c>
      <c r="F128" s="143">
        <v>1.74</v>
      </c>
      <c r="G128" s="376">
        <f>E128/F128</f>
        <v>1</v>
      </c>
      <c r="H128" s="373" t="s">
        <v>91</v>
      </c>
      <c r="I128" s="356"/>
    </row>
    <row r="129" spans="1:9" s="12" customFormat="1" ht="67.5" customHeight="1" outlineLevel="1" x14ac:dyDescent="0.25">
      <c r="A129" s="374">
        <v>3</v>
      </c>
      <c r="B129" s="331" t="s">
        <v>656</v>
      </c>
      <c r="C129" s="374" t="s">
        <v>145</v>
      </c>
      <c r="D129" s="374" t="s">
        <v>306</v>
      </c>
      <c r="E129" s="374">
        <v>2.1429999999999998</v>
      </c>
      <c r="F129" s="143">
        <v>2.1429999999999998</v>
      </c>
      <c r="G129" s="376">
        <f>F129/E129</f>
        <v>1</v>
      </c>
      <c r="H129" s="373" t="s">
        <v>91</v>
      </c>
      <c r="I129" s="356"/>
    </row>
    <row r="130" spans="1:9" s="12" customFormat="1" ht="55.5" customHeight="1" outlineLevel="1" x14ac:dyDescent="0.25">
      <c r="A130" s="374">
        <v>4</v>
      </c>
      <c r="B130" s="71" t="s">
        <v>657</v>
      </c>
      <c r="C130" s="374" t="s">
        <v>25</v>
      </c>
      <c r="D130" s="374">
        <v>0</v>
      </c>
      <c r="E130" s="374">
        <v>100</v>
      </c>
      <c r="F130" s="74">
        <v>100</v>
      </c>
      <c r="G130" s="376">
        <f t="shared" ref="G130:G137" si="9">F130/E130</f>
        <v>1</v>
      </c>
      <c r="H130" s="373" t="s">
        <v>91</v>
      </c>
      <c r="I130" s="356"/>
    </row>
    <row r="131" spans="1:9" s="12" customFormat="1" ht="60" outlineLevel="1" x14ac:dyDescent="0.25">
      <c r="A131" s="374">
        <v>5</v>
      </c>
      <c r="B131" s="71" t="s">
        <v>658</v>
      </c>
      <c r="C131" s="374" t="s">
        <v>25</v>
      </c>
      <c r="D131" s="374">
        <v>100</v>
      </c>
      <c r="E131" s="374">
        <v>100</v>
      </c>
      <c r="F131" s="143">
        <v>100</v>
      </c>
      <c r="G131" s="376">
        <f t="shared" si="9"/>
        <v>1</v>
      </c>
      <c r="H131" s="373" t="s">
        <v>91</v>
      </c>
      <c r="I131" s="356"/>
    </row>
    <row r="132" spans="1:9" s="12" customFormat="1" ht="60" outlineLevel="1" x14ac:dyDescent="0.25">
      <c r="A132" s="374">
        <v>6</v>
      </c>
      <c r="B132" s="71" t="s">
        <v>659</v>
      </c>
      <c r="C132" s="374" t="s">
        <v>25</v>
      </c>
      <c r="D132" s="374" t="s">
        <v>306</v>
      </c>
      <c r="E132" s="374">
        <v>5.0999999999999996</v>
      </c>
      <c r="F132" s="143">
        <v>3.1</v>
      </c>
      <c r="G132" s="376">
        <f>F132/E132</f>
        <v>0.60799999999999998</v>
      </c>
      <c r="H132" s="373" t="s">
        <v>91</v>
      </c>
      <c r="I132" s="356"/>
    </row>
    <row r="133" spans="1:9" s="12" customFormat="1" ht="60" outlineLevel="1" x14ac:dyDescent="0.25">
      <c r="A133" s="374">
        <v>7</v>
      </c>
      <c r="B133" s="71" t="s">
        <v>660</v>
      </c>
      <c r="C133" s="374" t="s">
        <v>25</v>
      </c>
      <c r="D133" s="374">
        <v>100</v>
      </c>
      <c r="E133" s="374">
        <v>100</v>
      </c>
      <c r="F133" s="143">
        <v>100</v>
      </c>
      <c r="G133" s="376">
        <f t="shared" si="9"/>
        <v>1</v>
      </c>
      <c r="H133" s="373" t="s">
        <v>91</v>
      </c>
      <c r="I133" s="356"/>
    </row>
    <row r="134" spans="1:9" s="12" customFormat="1" ht="60" outlineLevel="1" x14ac:dyDescent="0.25">
      <c r="A134" s="374">
        <v>8</v>
      </c>
      <c r="B134" s="71" t="s">
        <v>661</v>
      </c>
      <c r="C134" s="374" t="s">
        <v>25</v>
      </c>
      <c r="D134" s="374">
        <v>100</v>
      </c>
      <c r="E134" s="374">
        <v>100</v>
      </c>
      <c r="F134" s="143">
        <v>100</v>
      </c>
      <c r="G134" s="376">
        <f t="shared" si="9"/>
        <v>1</v>
      </c>
      <c r="H134" s="373" t="s">
        <v>91</v>
      </c>
      <c r="I134" s="356"/>
    </row>
    <row r="135" spans="1:9" s="12" customFormat="1" ht="60" outlineLevel="1" x14ac:dyDescent="0.25">
      <c r="A135" s="374">
        <v>9</v>
      </c>
      <c r="B135" s="71" t="s">
        <v>662</v>
      </c>
      <c r="C135" s="374" t="s">
        <v>25</v>
      </c>
      <c r="D135" s="374">
        <v>100</v>
      </c>
      <c r="E135" s="374">
        <v>100</v>
      </c>
      <c r="F135" s="143">
        <v>100</v>
      </c>
      <c r="G135" s="376">
        <f t="shared" si="9"/>
        <v>1</v>
      </c>
      <c r="H135" s="373" t="s">
        <v>91</v>
      </c>
      <c r="I135" s="356"/>
    </row>
    <row r="136" spans="1:9" s="12" customFormat="1" ht="60" outlineLevel="1" x14ac:dyDescent="0.25">
      <c r="A136" s="374">
        <v>10</v>
      </c>
      <c r="B136" s="71" t="s">
        <v>663</v>
      </c>
      <c r="C136" s="374" t="s">
        <v>25</v>
      </c>
      <c r="D136" s="374" t="s">
        <v>306</v>
      </c>
      <c r="E136" s="374">
        <v>66.67</v>
      </c>
      <c r="F136" s="143">
        <v>66.67</v>
      </c>
      <c r="G136" s="376">
        <f t="shared" si="9"/>
        <v>1</v>
      </c>
      <c r="H136" s="373" t="s">
        <v>91</v>
      </c>
      <c r="I136" s="356"/>
    </row>
    <row r="137" spans="1:9" s="12" customFormat="1" ht="54" customHeight="1" outlineLevel="1" x14ac:dyDescent="0.25">
      <c r="A137" s="374">
        <v>11</v>
      </c>
      <c r="B137" s="71" t="s">
        <v>664</v>
      </c>
      <c r="C137" s="374" t="s">
        <v>154</v>
      </c>
      <c r="D137" s="374" t="s">
        <v>306</v>
      </c>
      <c r="E137" s="374">
        <v>1</v>
      </c>
      <c r="F137" s="143">
        <v>0</v>
      </c>
      <c r="G137" s="376">
        <f t="shared" si="9"/>
        <v>0</v>
      </c>
      <c r="H137" s="373" t="s">
        <v>91</v>
      </c>
      <c r="I137" s="356"/>
    </row>
    <row r="138" spans="1:9" s="380" customFormat="1" ht="48.75" customHeight="1" x14ac:dyDescent="0.35">
      <c r="A138" s="394" t="s">
        <v>41</v>
      </c>
      <c r="B138" s="395" t="s">
        <v>460</v>
      </c>
      <c r="C138" s="395"/>
      <c r="D138" s="395"/>
      <c r="E138" s="395"/>
      <c r="F138" s="395"/>
      <c r="G138" s="395"/>
      <c r="H138" s="395"/>
      <c r="I138" s="368">
        <f>AVERAGE(G139:G144)</f>
        <v>1.179</v>
      </c>
    </row>
    <row r="139" spans="1:9" s="20" customFormat="1" ht="45" outlineLevel="1" x14ac:dyDescent="0.25">
      <c r="A139" s="371">
        <v>1</v>
      </c>
      <c r="B139" s="71" t="s">
        <v>665</v>
      </c>
      <c r="C139" s="143" t="s">
        <v>154</v>
      </c>
      <c r="D139" s="143">
        <v>5</v>
      </c>
      <c r="E139" s="143">
        <v>6</v>
      </c>
      <c r="F139" s="74">
        <v>6</v>
      </c>
      <c r="G139" s="376">
        <f>F139/E139</f>
        <v>1</v>
      </c>
      <c r="H139" s="373" t="s">
        <v>461</v>
      </c>
      <c r="I139" s="385"/>
    </row>
    <row r="140" spans="1:9" s="20" customFormat="1" ht="48.75" customHeight="1" outlineLevel="1" x14ac:dyDescent="0.25">
      <c r="A140" s="371">
        <v>2</v>
      </c>
      <c r="B140" s="71" t="s">
        <v>666</v>
      </c>
      <c r="C140" s="143" t="s">
        <v>154</v>
      </c>
      <c r="D140" s="75">
        <v>322</v>
      </c>
      <c r="E140" s="75">
        <v>316</v>
      </c>
      <c r="F140" s="74">
        <v>216</v>
      </c>
      <c r="G140" s="376">
        <f>E140/F140</f>
        <v>1.4630000000000001</v>
      </c>
      <c r="H140" s="373" t="s">
        <v>59</v>
      </c>
      <c r="I140" s="385"/>
    </row>
    <row r="141" spans="1:9" s="20" customFormat="1" ht="69.75" customHeight="1" outlineLevel="1" x14ac:dyDescent="0.25">
      <c r="A141" s="371">
        <v>3</v>
      </c>
      <c r="B141" s="71" t="s">
        <v>667</v>
      </c>
      <c r="C141" s="143" t="s">
        <v>221</v>
      </c>
      <c r="D141" s="143">
        <v>100</v>
      </c>
      <c r="E141" s="143">
        <v>100</v>
      </c>
      <c r="F141" s="74">
        <v>100</v>
      </c>
      <c r="G141" s="376">
        <v>1</v>
      </c>
      <c r="H141" s="373" t="s">
        <v>462</v>
      </c>
      <c r="I141" s="385"/>
    </row>
    <row r="142" spans="1:9" s="20" customFormat="1" ht="58.5" customHeight="1" outlineLevel="1" x14ac:dyDescent="0.25">
      <c r="A142" s="371">
        <v>4</v>
      </c>
      <c r="B142" s="71" t="s">
        <v>668</v>
      </c>
      <c r="C142" s="143" t="s">
        <v>345</v>
      </c>
      <c r="D142" s="143">
        <v>35</v>
      </c>
      <c r="E142" s="143">
        <v>28</v>
      </c>
      <c r="F142" s="74">
        <v>14</v>
      </c>
      <c r="G142" s="376">
        <f>E142/F142</f>
        <v>2</v>
      </c>
      <c r="H142" s="373" t="s">
        <v>463</v>
      </c>
      <c r="I142" s="385"/>
    </row>
    <row r="143" spans="1:9" s="20" customFormat="1" ht="41.25" customHeight="1" outlineLevel="1" x14ac:dyDescent="0.25">
      <c r="A143" s="371">
        <v>5</v>
      </c>
      <c r="B143" s="71" t="s">
        <v>669</v>
      </c>
      <c r="C143" s="143" t="s">
        <v>345</v>
      </c>
      <c r="D143" s="143">
        <v>36.799999999999997</v>
      </c>
      <c r="E143" s="143">
        <v>36</v>
      </c>
      <c r="F143" s="74">
        <v>59.1</v>
      </c>
      <c r="G143" s="376">
        <f>E143/F143</f>
        <v>0.60899999999999999</v>
      </c>
      <c r="H143" s="373" t="s">
        <v>464</v>
      </c>
      <c r="I143" s="385"/>
    </row>
    <row r="144" spans="1:9" s="20" customFormat="1" ht="72" customHeight="1" outlineLevel="1" x14ac:dyDescent="0.25">
      <c r="A144" s="371">
        <v>6</v>
      </c>
      <c r="B144" s="71" t="s">
        <v>670</v>
      </c>
      <c r="C144" s="143" t="s">
        <v>221</v>
      </c>
      <c r="D144" s="374">
        <v>100</v>
      </c>
      <c r="E144" s="143">
        <v>100</v>
      </c>
      <c r="F144" s="74">
        <v>100</v>
      </c>
      <c r="G144" s="376">
        <v>1</v>
      </c>
      <c r="H144" s="373" t="s">
        <v>465</v>
      </c>
      <c r="I144" s="385"/>
    </row>
    <row r="145" spans="1:9" s="380" customFormat="1" ht="51" customHeight="1" x14ac:dyDescent="0.35">
      <c r="A145" s="366" t="s">
        <v>42</v>
      </c>
      <c r="B145" s="398" t="s">
        <v>468</v>
      </c>
      <c r="C145" s="398"/>
      <c r="D145" s="398"/>
      <c r="E145" s="398"/>
      <c r="F145" s="398"/>
      <c r="G145" s="398"/>
      <c r="H145" s="398"/>
      <c r="I145" s="368">
        <f>AVERAGE(G146:G152)</f>
        <v>1.1459999999999999</v>
      </c>
    </row>
    <row r="146" spans="1:9" s="10" customFormat="1" ht="42" customHeight="1" outlineLevel="2" x14ac:dyDescent="0.25">
      <c r="A146" s="374">
        <v>1</v>
      </c>
      <c r="B146" s="396" t="s">
        <v>671</v>
      </c>
      <c r="C146" s="143" t="s">
        <v>154</v>
      </c>
      <c r="D146" s="143">
        <v>3</v>
      </c>
      <c r="E146" s="143">
        <v>2</v>
      </c>
      <c r="F146" s="74">
        <v>1</v>
      </c>
      <c r="G146" s="377">
        <v>2</v>
      </c>
      <c r="H146" s="373" t="s">
        <v>77</v>
      </c>
      <c r="I146" s="356"/>
    </row>
    <row r="147" spans="1:9" s="10" customFormat="1" ht="66.75" customHeight="1" outlineLevel="2" x14ac:dyDescent="0.25">
      <c r="A147" s="374">
        <v>2</v>
      </c>
      <c r="B147" s="397" t="s">
        <v>672</v>
      </c>
      <c r="C147" s="143" t="s">
        <v>25</v>
      </c>
      <c r="D147" s="143">
        <v>99</v>
      </c>
      <c r="E147" s="143">
        <v>100</v>
      </c>
      <c r="F147" s="74">
        <v>100</v>
      </c>
      <c r="G147" s="377">
        <f>F147/E147</f>
        <v>1</v>
      </c>
      <c r="H147" s="143" t="s">
        <v>94</v>
      </c>
      <c r="I147" s="356"/>
    </row>
    <row r="148" spans="1:9" s="10" customFormat="1" ht="50.25" customHeight="1" outlineLevel="2" x14ac:dyDescent="0.25">
      <c r="A148" s="374">
        <v>3</v>
      </c>
      <c r="B148" s="397" t="s">
        <v>673</v>
      </c>
      <c r="C148" s="143" t="s">
        <v>25</v>
      </c>
      <c r="D148" s="143">
        <v>84</v>
      </c>
      <c r="E148" s="143">
        <v>91</v>
      </c>
      <c r="F148" s="74">
        <v>93</v>
      </c>
      <c r="G148" s="377">
        <f>F148/E148</f>
        <v>1.022</v>
      </c>
      <c r="H148" s="143" t="s">
        <v>94</v>
      </c>
      <c r="I148" s="356"/>
    </row>
    <row r="149" spans="1:9" s="10" customFormat="1" ht="61.5" customHeight="1" outlineLevel="2" x14ac:dyDescent="0.25">
      <c r="A149" s="374">
        <v>4</v>
      </c>
      <c r="B149" s="397" t="s">
        <v>674</v>
      </c>
      <c r="C149" s="143" t="s">
        <v>154</v>
      </c>
      <c r="D149" s="143">
        <v>7</v>
      </c>
      <c r="E149" s="143">
        <v>7</v>
      </c>
      <c r="F149" s="74">
        <v>7</v>
      </c>
      <c r="G149" s="377">
        <v>1</v>
      </c>
      <c r="H149" s="143" t="s">
        <v>94</v>
      </c>
      <c r="I149" s="356"/>
    </row>
    <row r="150" spans="1:9" s="10" customFormat="1" ht="45" outlineLevel="2" x14ac:dyDescent="0.25">
      <c r="A150" s="374">
        <v>5</v>
      </c>
      <c r="B150" s="397" t="s">
        <v>675</v>
      </c>
      <c r="C150" s="143" t="s">
        <v>154</v>
      </c>
      <c r="D150" s="143">
        <v>4</v>
      </c>
      <c r="E150" s="143">
        <v>2</v>
      </c>
      <c r="F150" s="74">
        <v>0</v>
      </c>
      <c r="G150" s="377">
        <v>1</v>
      </c>
      <c r="H150" s="143" t="s">
        <v>94</v>
      </c>
      <c r="I150" s="356"/>
    </row>
    <row r="151" spans="1:9" s="10" customFormat="1" ht="66" customHeight="1" outlineLevel="2" x14ac:dyDescent="0.25">
      <c r="A151" s="374">
        <v>6</v>
      </c>
      <c r="B151" s="397" t="s">
        <v>676</v>
      </c>
      <c r="C151" s="143" t="s">
        <v>217</v>
      </c>
      <c r="D151" s="143">
        <v>4</v>
      </c>
      <c r="E151" s="143">
        <v>4</v>
      </c>
      <c r="F151" s="74">
        <v>4</v>
      </c>
      <c r="G151" s="377">
        <v>1</v>
      </c>
      <c r="H151" s="143" t="s">
        <v>94</v>
      </c>
      <c r="I151" s="356"/>
    </row>
    <row r="152" spans="1:9" s="10" customFormat="1" ht="58.5" customHeight="1" outlineLevel="2" x14ac:dyDescent="0.25">
      <c r="A152" s="374">
        <v>7</v>
      </c>
      <c r="B152" s="397" t="s">
        <v>677</v>
      </c>
      <c r="C152" s="143" t="s">
        <v>25</v>
      </c>
      <c r="D152" s="143">
        <v>15</v>
      </c>
      <c r="E152" s="143">
        <v>70</v>
      </c>
      <c r="F152" s="74">
        <v>70</v>
      </c>
      <c r="G152" s="377">
        <v>1</v>
      </c>
      <c r="H152" s="373" t="s">
        <v>95</v>
      </c>
      <c r="I152" s="356"/>
    </row>
    <row r="153" spans="1:9" s="162" customFormat="1" ht="24" customHeight="1" x14ac:dyDescent="0.35">
      <c r="A153" s="160" t="s">
        <v>43</v>
      </c>
      <c r="B153" s="355" t="s">
        <v>450</v>
      </c>
      <c r="C153" s="355"/>
      <c r="D153" s="355"/>
      <c r="E153" s="355"/>
      <c r="F153" s="355"/>
      <c r="G153" s="355"/>
      <c r="H153" s="355"/>
      <c r="I153" s="161">
        <f>AVERAGE(G154:G156)</f>
        <v>1.2809999999999999</v>
      </c>
    </row>
    <row r="154" spans="1:9" s="13" customFormat="1" ht="89.25" customHeight="1" outlineLevel="1" x14ac:dyDescent="0.25">
      <c r="A154" s="74">
        <v>1</v>
      </c>
      <c r="B154" s="116" t="s">
        <v>289</v>
      </c>
      <c r="C154" s="74" t="s">
        <v>206</v>
      </c>
      <c r="D154" s="74" t="s">
        <v>146</v>
      </c>
      <c r="E154" s="74">
        <v>1</v>
      </c>
      <c r="F154" s="74">
        <v>1</v>
      </c>
      <c r="G154" s="337">
        <f>F154/E154</f>
        <v>1</v>
      </c>
      <c r="H154" s="399" t="s">
        <v>284</v>
      </c>
      <c r="I154" s="356"/>
    </row>
    <row r="155" spans="1:9" s="13" customFormat="1" ht="91.5" customHeight="1" outlineLevel="1" x14ac:dyDescent="0.25">
      <c r="A155" s="74">
        <v>2</v>
      </c>
      <c r="B155" s="116" t="s">
        <v>320</v>
      </c>
      <c r="C155" s="74" t="s">
        <v>58</v>
      </c>
      <c r="D155" s="74" t="s">
        <v>146</v>
      </c>
      <c r="E155" s="74">
        <v>452</v>
      </c>
      <c r="F155" s="74">
        <v>452</v>
      </c>
      <c r="G155" s="337">
        <f>F155/E155</f>
        <v>1</v>
      </c>
      <c r="H155" s="399" t="s">
        <v>284</v>
      </c>
      <c r="I155" s="356"/>
    </row>
    <row r="156" spans="1:9" s="13" customFormat="1" ht="89.25" customHeight="1" outlineLevel="1" x14ac:dyDescent="0.25">
      <c r="A156" s="74">
        <v>3</v>
      </c>
      <c r="B156" s="116" t="s">
        <v>290</v>
      </c>
      <c r="C156" s="74" t="s">
        <v>25</v>
      </c>
      <c r="D156" s="74">
        <v>30</v>
      </c>
      <c r="E156" s="74">
        <v>32</v>
      </c>
      <c r="F156" s="74">
        <v>59</v>
      </c>
      <c r="G156" s="337">
        <f>F156/E156</f>
        <v>1.8440000000000001</v>
      </c>
      <c r="H156" s="399" t="s">
        <v>284</v>
      </c>
      <c r="I156" s="356"/>
    </row>
    <row r="157" spans="1:9" s="162" customFormat="1" ht="42.75" customHeight="1" x14ac:dyDescent="0.35">
      <c r="A157" s="160" t="s">
        <v>44</v>
      </c>
      <c r="B157" s="355" t="s">
        <v>544</v>
      </c>
      <c r="C157" s="355"/>
      <c r="D157" s="355"/>
      <c r="E157" s="355"/>
      <c r="F157" s="355"/>
      <c r="G157" s="355"/>
      <c r="H157" s="355"/>
      <c r="I157" s="161">
        <f>AVERAGE(G158:G164)</f>
        <v>1</v>
      </c>
    </row>
    <row r="158" spans="1:9" s="12" customFormat="1" ht="48.75" customHeight="1" outlineLevel="2" x14ac:dyDescent="0.25">
      <c r="A158" s="14" t="s">
        <v>33</v>
      </c>
      <c r="B158" s="372" t="s">
        <v>678</v>
      </c>
      <c r="C158" s="373" t="s">
        <v>25</v>
      </c>
      <c r="D158" s="374">
        <v>6</v>
      </c>
      <c r="E158" s="374">
        <v>2</v>
      </c>
      <c r="F158" s="127">
        <v>2</v>
      </c>
      <c r="G158" s="376">
        <f>F158/E158</f>
        <v>1</v>
      </c>
      <c r="H158" s="373" t="s">
        <v>96</v>
      </c>
      <c r="I158" s="400"/>
    </row>
    <row r="159" spans="1:9" s="12" customFormat="1" ht="60.75" customHeight="1" outlineLevel="2" x14ac:dyDescent="0.25">
      <c r="A159" s="14" t="s">
        <v>34</v>
      </c>
      <c r="B159" s="372" t="s">
        <v>679</v>
      </c>
      <c r="C159" s="373" t="s">
        <v>25</v>
      </c>
      <c r="D159" s="374">
        <v>0.37</v>
      </c>
      <c r="E159" s="374">
        <v>0.32</v>
      </c>
      <c r="F159" s="127">
        <v>0.32</v>
      </c>
      <c r="G159" s="376">
        <f t="shared" ref="G159:G164" si="10">F159/E159</f>
        <v>1</v>
      </c>
      <c r="H159" s="373" t="s">
        <v>96</v>
      </c>
      <c r="I159" s="401"/>
    </row>
    <row r="160" spans="1:9" s="12" customFormat="1" ht="124.5" customHeight="1" outlineLevel="2" x14ac:dyDescent="0.25">
      <c r="A160" s="14" t="s">
        <v>35</v>
      </c>
      <c r="B160" s="372" t="s">
        <v>680</v>
      </c>
      <c r="C160" s="373" t="s">
        <v>25</v>
      </c>
      <c r="D160" s="374" t="s">
        <v>306</v>
      </c>
      <c r="E160" s="374">
        <v>94</v>
      </c>
      <c r="F160" s="127">
        <v>94</v>
      </c>
      <c r="G160" s="376">
        <f t="shared" si="10"/>
        <v>1</v>
      </c>
      <c r="H160" s="373" t="s">
        <v>96</v>
      </c>
      <c r="I160" s="401"/>
    </row>
    <row r="161" spans="1:9" s="12" customFormat="1" ht="72" customHeight="1" outlineLevel="2" x14ac:dyDescent="0.25">
      <c r="A161" s="28" t="s">
        <v>36</v>
      </c>
      <c r="B161" s="372" t="s">
        <v>681</v>
      </c>
      <c r="C161" s="373" t="s">
        <v>25</v>
      </c>
      <c r="D161" s="374" t="s">
        <v>306</v>
      </c>
      <c r="E161" s="374">
        <v>100</v>
      </c>
      <c r="F161" s="127">
        <v>100</v>
      </c>
      <c r="G161" s="376">
        <f t="shared" si="10"/>
        <v>1</v>
      </c>
      <c r="H161" s="373" t="s">
        <v>96</v>
      </c>
      <c r="I161" s="401"/>
    </row>
    <row r="162" spans="1:9" s="12" customFormat="1" ht="100.5" customHeight="1" outlineLevel="2" x14ac:dyDescent="0.25">
      <c r="A162" s="28" t="s">
        <v>37</v>
      </c>
      <c r="B162" s="372" t="s">
        <v>543</v>
      </c>
      <c r="C162" s="373" t="s">
        <v>154</v>
      </c>
      <c r="D162" s="374" t="s">
        <v>306</v>
      </c>
      <c r="E162" s="374">
        <v>4</v>
      </c>
      <c r="F162" s="127">
        <v>4</v>
      </c>
      <c r="G162" s="376">
        <f t="shared" si="10"/>
        <v>1</v>
      </c>
      <c r="H162" s="373" t="s">
        <v>96</v>
      </c>
      <c r="I162" s="401"/>
    </row>
    <row r="163" spans="1:9" s="12" customFormat="1" ht="47.25" customHeight="1" outlineLevel="2" x14ac:dyDescent="0.25">
      <c r="A163" s="28" t="s">
        <v>38</v>
      </c>
      <c r="B163" s="372" t="s">
        <v>682</v>
      </c>
      <c r="C163" s="373" t="s">
        <v>25</v>
      </c>
      <c r="D163" s="374">
        <v>100</v>
      </c>
      <c r="E163" s="374">
        <v>100</v>
      </c>
      <c r="F163" s="127">
        <v>100</v>
      </c>
      <c r="G163" s="376">
        <f t="shared" si="10"/>
        <v>1</v>
      </c>
      <c r="H163" s="373" t="s">
        <v>96</v>
      </c>
      <c r="I163" s="401"/>
    </row>
    <row r="164" spans="1:9" s="12" customFormat="1" ht="47.25" customHeight="1" outlineLevel="2" x14ac:dyDescent="0.25">
      <c r="A164" s="28" t="s">
        <v>54</v>
      </c>
      <c r="B164" s="372" t="s">
        <v>683</v>
      </c>
      <c r="C164" s="373" t="s">
        <v>25</v>
      </c>
      <c r="D164" s="374">
        <v>100</v>
      </c>
      <c r="E164" s="374">
        <v>100</v>
      </c>
      <c r="F164" s="127">
        <v>100</v>
      </c>
      <c r="G164" s="376">
        <f t="shared" si="10"/>
        <v>1</v>
      </c>
      <c r="H164" s="373" t="s">
        <v>96</v>
      </c>
      <c r="I164" s="402"/>
    </row>
    <row r="165" spans="1:9" s="387" customFormat="1" ht="30" customHeight="1" x14ac:dyDescent="0.35">
      <c r="A165" s="366" t="s">
        <v>45</v>
      </c>
      <c r="B165" s="367" t="s">
        <v>428</v>
      </c>
      <c r="C165" s="367"/>
      <c r="D165" s="367"/>
      <c r="E165" s="367"/>
      <c r="F165" s="367"/>
      <c r="G165" s="367"/>
      <c r="H165" s="367"/>
      <c r="I165" s="368">
        <f>AVERAGE(G166:G170)</f>
        <v>1.1339999999999999</v>
      </c>
    </row>
    <row r="166" spans="1:9" s="12" customFormat="1" ht="45" customHeight="1" outlineLevel="2" x14ac:dyDescent="0.25">
      <c r="A166" s="371">
        <v>1</v>
      </c>
      <c r="B166" s="372" t="s">
        <v>322</v>
      </c>
      <c r="C166" s="373" t="s">
        <v>154</v>
      </c>
      <c r="D166" s="374">
        <v>360000</v>
      </c>
      <c r="E166" s="374">
        <v>380000</v>
      </c>
      <c r="F166" s="374">
        <v>387869</v>
      </c>
      <c r="G166" s="376">
        <f>F166/E166</f>
        <v>1.0209999999999999</v>
      </c>
      <c r="H166" s="373" t="s">
        <v>327</v>
      </c>
      <c r="I166" s="356"/>
    </row>
    <row r="167" spans="1:9" s="12" customFormat="1" ht="63.75" customHeight="1" outlineLevel="2" x14ac:dyDescent="0.25">
      <c r="A167" s="371">
        <v>2</v>
      </c>
      <c r="B167" s="372" t="s">
        <v>323</v>
      </c>
      <c r="C167" s="373" t="s">
        <v>154</v>
      </c>
      <c r="D167" s="374">
        <v>15</v>
      </c>
      <c r="E167" s="374">
        <v>17</v>
      </c>
      <c r="F167" s="374">
        <v>17</v>
      </c>
      <c r="G167" s="376">
        <f>F167/E167</f>
        <v>1</v>
      </c>
      <c r="H167" s="373" t="s">
        <v>328</v>
      </c>
      <c r="I167" s="356"/>
    </row>
    <row r="168" spans="1:9" s="12" customFormat="1" ht="50.25" customHeight="1" outlineLevel="2" x14ac:dyDescent="0.25">
      <c r="A168" s="371">
        <v>3</v>
      </c>
      <c r="B168" s="372" t="s">
        <v>324</v>
      </c>
      <c r="C168" s="373" t="s">
        <v>154</v>
      </c>
      <c r="D168" s="374">
        <v>14</v>
      </c>
      <c r="E168" s="374">
        <v>21</v>
      </c>
      <c r="F168" s="374">
        <v>21</v>
      </c>
      <c r="G168" s="376">
        <f>F168/E168</f>
        <v>1</v>
      </c>
      <c r="H168" s="373" t="s">
        <v>329</v>
      </c>
      <c r="I168" s="356"/>
    </row>
    <row r="169" spans="1:9" s="12" customFormat="1" ht="45" outlineLevel="2" x14ac:dyDescent="0.25">
      <c r="A169" s="371">
        <v>4</v>
      </c>
      <c r="B169" s="372" t="s">
        <v>325</v>
      </c>
      <c r="C169" s="373" t="s">
        <v>154</v>
      </c>
      <c r="D169" s="374">
        <v>26</v>
      </c>
      <c r="E169" s="374">
        <v>47</v>
      </c>
      <c r="F169" s="374">
        <v>47</v>
      </c>
      <c r="G169" s="376">
        <f>F169/E169</f>
        <v>1</v>
      </c>
      <c r="H169" s="373" t="s">
        <v>330</v>
      </c>
      <c r="I169" s="356"/>
    </row>
    <row r="170" spans="1:9" s="12" customFormat="1" ht="56.25" customHeight="1" outlineLevel="2" x14ac:dyDescent="0.25">
      <c r="A170" s="371">
        <v>5</v>
      </c>
      <c r="B170" s="372" t="s">
        <v>326</v>
      </c>
      <c r="C170" s="373" t="s">
        <v>221</v>
      </c>
      <c r="D170" s="374">
        <v>50</v>
      </c>
      <c r="E170" s="374">
        <v>60</v>
      </c>
      <c r="F170" s="374">
        <v>99</v>
      </c>
      <c r="G170" s="376">
        <f>F170/E170</f>
        <v>1.65</v>
      </c>
      <c r="H170" s="373" t="s">
        <v>328</v>
      </c>
      <c r="I170" s="356"/>
    </row>
    <row r="171" spans="1:9" s="162" customFormat="1" ht="34.5" customHeight="1" x14ac:dyDescent="0.35">
      <c r="A171" s="160" t="s">
        <v>46</v>
      </c>
      <c r="B171" s="355" t="s">
        <v>312</v>
      </c>
      <c r="C171" s="355"/>
      <c r="D171" s="355"/>
      <c r="E171" s="355"/>
      <c r="F171" s="355"/>
      <c r="G171" s="355"/>
      <c r="H171" s="355"/>
      <c r="I171" s="161">
        <f>AVERAGE(G172:G183)</f>
        <v>1</v>
      </c>
    </row>
    <row r="172" spans="1:9" s="12" customFormat="1" ht="45" outlineLevel="1" x14ac:dyDescent="0.25">
      <c r="A172" s="403">
        <v>1</v>
      </c>
      <c r="B172" s="128" t="s">
        <v>291</v>
      </c>
      <c r="C172" s="74" t="s">
        <v>145</v>
      </c>
      <c r="D172" s="74">
        <v>184.47</v>
      </c>
      <c r="E172" s="127">
        <v>184.47</v>
      </c>
      <c r="F172" s="127">
        <v>184.47</v>
      </c>
      <c r="G172" s="337">
        <f t="shared" ref="G172:G183" si="11">F172/E172</f>
        <v>1</v>
      </c>
      <c r="H172" s="74" t="s">
        <v>93</v>
      </c>
      <c r="I172" s="73"/>
    </row>
    <row r="173" spans="1:9" s="12" customFormat="1" ht="84" customHeight="1" outlineLevel="1" x14ac:dyDescent="0.25">
      <c r="A173" s="403">
        <v>2</v>
      </c>
      <c r="B173" s="128" t="s">
        <v>292</v>
      </c>
      <c r="C173" s="74" t="s">
        <v>145</v>
      </c>
      <c r="D173" s="74" t="s">
        <v>146</v>
      </c>
      <c r="E173" s="127">
        <v>0.2</v>
      </c>
      <c r="F173" s="127">
        <v>0.2</v>
      </c>
      <c r="G173" s="337">
        <f t="shared" si="11"/>
        <v>1</v>
      </c>
      <c r="H173" s="74" t="s">
        <v>93</v>
      </c>
      <c r="I173" s="73"/>
    </row>
    <row r="174" spans="1:9" s="12" customFormat="1" ht="75" outlineLevel="1" x14ac:dyDescent="0.25">
      <c r="A174" s="403">
        <v>3</v>
      </c>
      <c r="B174" s="128" t="s">
        <v>293</v>
      </c>
      <c r="C174" s="74" t="s">
        <v>145</v>
      </c>
      <c r="D174" s="74" t="s">
        <v>146</v>
      </c>
      <c r="E174" s="127">
        <v>166.42</v>
      </c>
      <c r="F174" s="127">
        <v>166.42</v>
      </c>
      <c r="G174" s="337">
        <f t="shared" si="11"/>
        <v>1</v>
      </c>
      <c r="H174" s="74" t="s">
        <v>93</v>
      </c>
      <c r="I174" s="73"/>
    </row>
    <row r="175" spans="1:9" s="12" customFormat="1" ht="91.5" customHeight="1" outlineLevel="1" x14ac:dyDescent="0.25">
      <c r="A175" s="403">
        <v>4</v>
      </c>
      <c r="B175" s="128" t="s">
        <v>294</v>
      </c>
      <c r="C175" s="74" t="s">
        <v>25</v>
      </c>
      <c r="D175" s="74" t="s">
        <v>146</v>
      </c>
      <c r="E175" s="127">
        <v>9.7799999999999994</v>
      </c>
      <c r="F175" s="127">
        <v>9.7799999999999994</v>
      </c>
      <c r="G175" s="337">
        <f t="shared" si="11"/>
        <v>1</v>
      </c>
      <c r="H175" s="74" t="s">
        <v>93</v>
      </c>
      <c r="I175" s="73"/>
    </row>
    <row r="176" spans="1:9" s="12" customFormat="1" ht="45" outlineLevel="1" x14ac:dyDescent="0.25">
      <c r="A176" s="403">
        <v>5</v>
      </c>
      <c r="B176" s="128" t="s">
        <v>295</v>
      </c>
      <c r="C176" s="74" t="s">
        <v>154</v>
      </c>
      <c r="D176" s="74">
        <v>164</v>
      </c>
      <c r="E176" s="127">
        <v>113</v>
      </c>
      <c r="F176" s="74">
        <v>113</v>
      </c>
      <c r="G176" s="337">
        <f t="shared" si="11"/>
        <v>1</v>
      </c>
      <c r="H176" s="74" t="s">
        <v>93</v>
      </c>
      <c r="I176" s="73"/>
    </row>
    <row r="177" spans="1:9" s="12" customFormat="1" ht="45" outlineLevel="1" x14ac:dyDescent="0.25">
      <c r="A177" s="403">
        <v>6</v>
      </c>
      <c r="B177" s="128" t="s">
        <v>229</v>
      </c>
      <c r="C177" s="74" t="s">
        <v>154</v>
      </c>
      <c r="D177" s="74">
        <v>7800</v>
      </c>
      <c r="E177" s="127">
        <v>8835</v>
      </c>
      <c r="F177" s="74">
        <v>8847</v>
      </c>
      <c r="G177" s="337">
        <f t="shared" si="11"/>
        <v>1.0009999999999999</v>
      </c>
      <c r="H177" s="74" t="s">
        <v>93</v>
      </c>
      <c r="I177" s="73"/>
    </row>
    <row r="178" spans="1:9" s="12" customFormat="1" ht="45" outlineLevel="1" x14ac:dyDescent="0.25">
      <c r="A178" s="403">
        <v>7</v>
      </c>
      <c r="B178" s="128" t="s">
        <v>296</v>
      </c>
      <c r="C178" s="74" t="s">
        <v>154</v>
      </c>
      <c r="D178" s="74">
        <v>46</v>
      </c>
      <c r="E178" s="127">
        <v>48</v>
      </c>
      <c r="F178" s="127">
        <v>48</v>
      </c>
      <c r="G178" s="337">
        <f t="shared" si="11"/>
        <v>1</v>
      </c>
      <c r="H178" s="74" t="s">
        <v>93</v>
      </c>
      <c r="I178" s="73"/>
    </row>
    <row r="179" spans="1:9" s="12" customFormat="1" ht="45" outlineLevel="1" x14ac:dyDescent="0.25">
      <c r="A179" s="403">
        <v>8</v>
      </c>
      <c r="B179" s="128" t="s">
        <v>147</v>
      </c>
      <c r="C179" s="74" t="s">
        <v>60</v>
      </c>
      <c r="D179" s="74">
        <v>45776</v>
      </c>
      <c r="E179" s="127">
        <v>47552</v>
      </c>
      <c r="F179" s="127">
        <v>47552</v>
      </c>
      <c r="G179" s="337">
        <f t="shared" si="11"/>
        <v>1</v>
      </c>
      <c r="H179" s="74" t="s">
        <v>93</v>
      </c>
      <c r="I179" s="73"/>
    </row>
    <row r="180" spans="1:9" s="12" customFormat="1" ht="45" outlineLevel="1" x14ac:dyDescent="0.25">
      <c r="A180" s="403">
        <v>9</v>
      </c>
      <c r="B180" s="128" t="s">
        <v>61</v>
      </c>
      <c r="C180" s="74" t="s">
        <v>154</v>
      </c>
      <c r="D180" s="74">
        <v>35</v>
      </c>
      <c r="E180" s="127">
        <v>35</v>
      </c>
      <c r="F180" s="127">
        <v>35</v>
      </c>
      <c r="G180" s="337">
        <f t="shared" si="11"/>
        <v>1</v>
      </c>
      <c r="H180" s="74" t="s">
        <v>93</v>
      </c>
      <c r="I180" s="73"/>
    </row>
    <row r="181" spans="1:9" s="12" customFormat="1" ht="45" outlineLevel="1" x14ac:dyDescent="0.25">
      <c r="A181" s="403">
        <v>10</v>
      </c>
      <c r="B181" s="128" t="s">
        <v>148</v>
      </c>
      <c r="C181" s="74" t="s">
        <v>154</v>
      </c>
      <c r="D181" s="74">
        <v>1490</v>
      </c>
      <c r="E181" s="127">
        <v>1605</v>
      </c>
      <c r="F181" s="127">
        <v>1605</v>
      </c>
      <c r="G181" s="337">
        <f t="shared" si="11"/>
        <v>1</v>
      </c>
      <c r="H181" s="74" t="s">
        <v>93</v>
      </c>
      <c r="I181" s="73"/>
    </row>
    <row r="182" spans="1:9" s="12" customFormat="1" ht="45" outlineLevel="1" x14ac:dyDescent="0.25">
      <c r="A182" s="403">
        <v>11</v>
      </c>
      <c r="B182" s="128" t="s">
        <v>62</v>
      </c>
      <c r="C182" s="74" t="s">
        <v>72</v>
      </c>
      <c r="D182" s="74">
        <v>7500</v>
      </c>
      <c r="E182" s="127">
        <v>8500</v>
      </c>
      <c r="F182" s="334">
        <v>8500</v>
      </c>
      <c r="G182" s="337">
        <f t="shared" si="11"/>
        <v>1</v>
      </c>
      <c r="H182" s="74" t="s">
        <v>93</v>
      </c>
      <c r="I182" s="73"/>
    </row>
    <row r="183" spans="1:9" s="12" customFormat="1" ht="51.75" customHeight="1" outlineLevel="1" x14ac:dyDescent="0.25">
      <c r="A183" s="403">
        <v>12</v>
      </c>
      <c r="B183" s="128" t="s">
        <v>63</v>
      </c>
      <c r="C183" s="74" t="s">
        <v>56</v>
      </c>
      <c r="D183" s="74">
        <v>6</v>
      </c>
      <c r="E183" s="127">
        <v>12</v>
      </c>
      <c r="F183" s="127">
        <v>12</v>
      </c>
      <c r="G183" s="337">
        <f t="shared" si="11"/>
        <v>1</v>
      </c>
      <c r="H183" s="74" t="s">
        <v>93</v>
      </c>
      <c r="I183" s="73"/>
    </row>
    <row r="184" spans="1:9" s="387" customFormat="1" ht="30.75" customHeight="1" x14ac:dyDescent="0.35">
      <c r="A184" s="366" t="s">
        <v>47</v>
      </c>
      <c r="B184" s="367" t="s">
        <v>427</v>
      </c>
      <c r="C184" s="367"/>
      <c r="D184" s="367"/>
      <c r="E184" s="367"/>
      <c r="F184" s="367"/>
      <c r="G184" s="367"/>
      <c r="H184" s="367"/>
      <c r="I184" s="368">
        <f>AVERAGE(G185:G198)</f>
        <v>0.98399999999999999</v>
      </c>
    </row>
    <row r="185" spans="1:9" s="12" customFormat="1" ht="54" outlineLevel="1" x14ac:dyDescent="0.25">
      <c r="A185" s="14">
        <v>1</v>
      </c>
      <c r="B185" s="15" t="s">
        <v>331</v>
      </c>
      <c r="C185" s="2" t="s">
        <v>221</v>
      </c>
      <c r="D185" s="2">
        <v>104.4</v>
      </c>
      <c r="E185" s="2" t="s">
        <v>340</v>
      </c>
      <c r="F185" s="107">
        <v>105.7</v>
      </c>
      <c r="G185" s="68">
        <v>1</v>
      </c>
      <c r="H185" s="46" t="s">
        <v>227</v>
      </c>
      <c r="I185" s="356"/>
    </row>
    <row r="186" spans="1:9" s="12" customFormat="1" ht="54" outlineLevel="1" x14ac:dyDescent="0.25">
      <c r="A186" s="14">
        <v>2</v>
      </c>
      <c r="B186" s="15" t="s">
        <v>332</v>
      </c>
      <c r="C186" s="2" t="s">
        <v>221</v>
      </c>
      <c r="D186" s="2">
        <v>98.6</v>
      </c>
      <c r="E186" s="2" t="s">
        <v>340</v>
      </c>
      <c r="F186" s="107">
        <v>93.9</v>
      </c>
      <c r="G186" s="68">
        <f>91.9/95</f>
        <v>0.96699999999999997</v>
      </c>
      <c r="H186" s="46" t="s">
        <v>227</v>
      </c>
      <c r="I186" s="356"/>
    </row>
    <row r="187" spans="1:9" s="12" customFormat="1" ht="54" outlineLevel="1" x14ac:dyDescent="0.25">
      <c r="A187" s="14">
        <v>3</v>
      </c>
      <c r="B187" s="15" t="s">
        <v>222</v>
      </c>
      <c r="C187" s="2" t="s">
        <v>221</v>
      </c>
      <c r="D187" s="2" t="s">
        <v>341</v>
      </c>
      <c r="E187" s="2" t="s">
        <v>341</v>
      </c>
      <c r="F187" s="228">
        <v>0.01</v>
      </c>
      <c r="G187" s="68">
        <v>1</v>
      </c>
      <c r="H187" s="46" t="s">
        <v>227</v>
      </c>
      <c r="I187" s="356"/>
    </row>
    <row r="188" spans="1:9" s="12" customFormat="1" ht="54" outlineLevel="1" x14ac:dyDescent="0.25">
      <c r="A188" s="14">
        <v>4</v>
      </c>
      <c r="B188" s="15" t="s">
        <v>333</v>
      </c>
      <c r="C188" s="2" t="s">
        <v>221</v>
      </c>
      <c r="D188" s="2" t="s">
        <v>342</v>
      </c>
      <c r="E188" s="2" t="s">
        <v>342</v>
      </c>
      <c r="F188" s="228">
        <v>0.01</v>
      </c>
      <c r="G188" s="68">
        <v>1</v>
      </c>
      <c r="H188" s="46" t="s">
        <v>227</v>
      </c>
      <c r="I188" s="356"/>
    </row>
    <row r="189" spans="1:9" s="12" customFormat="1" ht="93" customHeight="1" outlineLevel="1" x14ac:dyDescent="0.25">
      <c r="A189" s="14">
        <v>5</v>
      </c>
      <c r="B189" s="15" t="s">
        <v>334</v>
      </c>
      <c r="C189" s="2"/>
      <c r="D189" s="2">
        <v>1</v>
      </c>
      <c r="E189" s="2">
        <v>1</v>
      </c>
      <c r="F189" s="70">
        <v>1</v>
      </c>
      <c r="G189" s="68">
        <v>1</v>
      </c>
      <c r="H189" s="46" t="s">
        <v>227</v>
      </c>
      <c r="I189" s="356"/>
    </row>
    <row r="190" spans="1:9" s="12" customFormat="1" ht="54" outlineLevel="1" x14ac:dyDescent="0.25">
      <c r="A190" s="14">
        <v>6</v>
      </c>
      <c r="B190" s="15" t="s">
        <v>223</v>
      </c>
      <c r="C190" s="2" t="s">
        <v>221</v>
      </c>
      <c r="D190" s="2">
        <v>50</v>
      </c>
      <c r="E190" s="2" t="s">
        <v>343</v>
      </c>
      <c r="F190" s="70">
        <v>57</v>
      </c>
      <c r="G190" s="68">
        <f>57/70</f>
        <v>0.81399999999999995</v>
      </c>
      <c r="H190" s="46" t="s">
        <v>227</v>
      </c>
      <c r="I190" s="356"/>
    </row>
    <row r="191" spans="1:9" s="12" customFormat="1" ht="67.5" outlineLevel="1" x14ac:dyDescent="0.25">
      <c r="A191" s="14">
        <v>7</v>
      </c>
      <c r="B191" s="15" t="s">
        <v>224</v>
      </c>
      <c r="C191" s="2" t="s">
        <v>221</v>
      </c>
      <c r="D191" s="2">
        <v>100</v>
      </c>
      <c r="E191" s="2">
        <v>100</v>
      </c>
      <c r="F191" s="69">
        <v>100</v>
      </c>
      <c r="G191" s="68">
        <v>1</v>
      </c>
      <c r="H191" s="46" t="s">
        <v>227</v>
      </c>
      <c r="I191" s="356"/>
    </row>
    <row r="192" spans="1:9" s="12" customFormat="1" ht="77.25" customHeight="1" outlineLevel="1" x14ac:dyDescent="0.25">
      <c r="A192" s="14">
        <v>8</v>
      </c>
      <c r="B192" s="15" t="s">
        <v>335</v>
      </c>
      <c r="C192" s="2" t="s">
        <v>221</v>
      </c>
      <c r="D192" s="2">
        <v>103</v>
      </c>
      <c r="E192" s="2" t="s">
        <v>340</v>
      </c>
      <c r="F192" s="69">
        <v>106.9</v>
      </c>
      <c r="G192" s="68">
        <v>1</v>
      </c>
      <c r="H192" s="46" t="s">
        <v>227</v>
      </c>
      <c r="I192" s="356"/>
    </row>
    <row r="193" spans="1:9" s="12" customFormat="1" ht="54" outlineLevel="1" x14ac:dyDescent="0.25">
      <c r="A193" s="14">
        <v>9</v>
      </c>
      <c r="B193" s="15" t="s">
        <v>225</v>
      </c>
      <c r="C193" s="2"/>
      <c r="D193" s="2">
        <v>1</v>
      </c>
      <c r="E193" s="27">
        <v>1</v>
      </c>
      <c r="F193" s="70">
        <v>1</v>
      </c>
      <c r="G193" s="68">
        <v>1</v>
      </c>
      <c r="H193" s="46" t="s">
        <v>227</v>
      </c>
      <c r="I193" s="356"/>
    </row>
    <row r="194" spans="1:9" s="12" customFormat="1" ht="72.75" customHeight="1" outlineLevel="1" x14ac:dyDescent="0.25">
      <c r="A194" s="14">
        <v>10</v>
      </c>
      <c r="B194" s="15" t="s">
        <v>226</v>
      </c>
      <c r="C194" s="2" t="s">
        <v>75</v>
      </c>
      <c r="D194" s="2">
        <v>87.5</v>
      </c>
      <c r="E194" s="2" t="s">
        <v>344</v>
      </c>
      <c r="F194" s="69">
        <v>85.2</v>
      </c>
      <c r="G194" s="68">
        <v>1</v>
      </c>
      <c r="H194" s="46" t="s">
        <v>227</v>
      </c>
      <c r="I194" s="356"/>
    </row>
    <row r="195" spans="1:9" s="12" customFormat="1" ht="81" outlineLevel="1" x14ac:dyDescent="0.25">
      <c r="A195" s="14">
        <v>11</v>
      </c>
      <c r="B195" s="15" t="s">
        <v>336</v>
      </c>
      <c r="C195" s="2" t="s">
        <v>221</v>
      </c>
      <c r="D195" s="2">
        <v>100</v>
      </c>
      <c r="E195" s="2">
        <v>100</v>
      </c>
      <c r="F195" s="70">
        <v>100</v>
      </c>
      <c r="G195" s="68">
        <v>1</v>
      </c>
      <c r="H195" s="46" t="s">
        <v>227</v>
      </c>
      <c r="I195" s="356"/>
    </row>
    <row r="196" spans="1:9" s="12" customFormat="1" ht="54" outlineLevel="1" x14ac:dyDescent="0.25">
      <c r="A196" s="14">
        <v>12</v>
      </c>
      <c r="B196" s="15" t="s">
        <v>337</v>
      </c>
      <c r="C196" s="2" t="s">
        <v>221</v>
      </c>
      <c r="D196" s="2">
        <v>100</v>
      </c>
      <c r="E196" s="2">
        <v>100</v>
      </c>
      <c r="F196" s="69">
        <v>100</v>
      </c>
      <c r="G196" s="68">
        <v>1</v>
      </c>
      <c r="H196" s="46" t="s">
        <v>227</v>
      </c>
      <c r="I196" s="356"/>
    </row>
    <row r="197" spans="1:9" s="12" customFormat="1" ht="96" customHeight="1" outlineLevel="1" x14ac:dyDescent="0.25">
      <c r="A197" s="14">
        <v>13</v>
      </c>
      <c r="B197" s="15" t="s">
        <v>338</v>
      </c>
      <c r="C197" s="2" t="s">
        <v>221</v>
      </c>
      <c r="D197" s="2" t="s">
        <v>306</v>
      </c>
      <c r="E197" s="2">
        <v>100</v>
      </c>
      <c r="F197" s="69">
        <v>100</v>
      </c>
      <c r="G197" s="68">
        <f>F197/E197</f>
        <v>1</v>
      </c>
      <c r="H197" s="46" t="s">
        <v>227</v>
      </c>
      <c r="I197" s="356"/>
    </row>
    <row r="198" spans="1:9" s="12" customFormat="1" ht="63.75" customHeight="1" outlineLevel="1" x14ac:dyDescent="0.25">
      <c r="A198" s="14">
        <v>14</v>
      </c>
      <c r="B198" s="15" t="s">
        <v>339</v>
      </c>
      <c r="C198" s="2" t="s">
        <v>221</v>
      </c>
      <c r="D198" s="2" t="s">
        <v>306</v>
      </c>
      <c r="E198" s="2">
        <v>100</v>
      </c>
      <c r="F198" s="69">
        <v>100</v>
      </c>
      <c r="G198" s="68">
        <f>F198/E198</f>
        <v>1</v>
      </c>
      <c r="H198" s="46" t="s">
        <v>227</v>
      </c>
      <c r="I198" s="356"/>
    </row>
    <row r="199" spans="1:9" s="404" customFormat="1" ht="35.25" customHeight="1" x14ac:dyDescent="0.35">
      <c r="A199" s="366" t="s">
        <v>48</v>
      </c>
      <c r="B199" s="367" t="s">
        <v>432</v>
      </c>
      <c r="C199" s="367"/>
      <c r="D199" s="367"/>
      <c r="E199" s="367"/>
      <c r="F199" s="367"/>
      <c r="G199" s="367"/>
      <c r="H199" s="367"/>
      <c r="I199" s="368">
        <f>AVERAGE(G200,G201,G202)</f>
        <v>1.0589999999999999</v>
      </c>
    </row>
    <row r="200" spans="1:9" s="13" customFormat="1" ht="44.25" customHeight="1" outlineLevel="1" x14ac:dyDescent="0.25">
      <c r="A200" s="14">
        <v>1</v>
      </c>
      <c r="B200" s="71" t="s">
        <v>684</v>
      </c>
      <c r="C200" s="2" t="s">
        <v>154</v>
      </c>
      <c r="D200" s="46" t="s">
        <v>146</v>
      </c>
      <c r="E200" s="46">
        <v>2</v>
      </c>
      <c r="F200" s="72">
        <v>2</v>
      </c>
      <c r="G200" s="16">
        <f>F200/E200</f>
        <v>1</v>
      </c>
      <c r="H200" s="45" t="s">
        <v>98</v>
      </c>
      <c r="I200" s="356"/>
    </row>
    <row r="201" spans="1:9" s="13" customFormat="1" ht="48.75" customHeight="1" outlineLevel="1" x14ac:dyDescent="0.25">
      <c r="A201" s="14">
        <v>2</v>
      </c>
      <c r="B201" s="71" t="s">
        <v>685</v>
      </c>
      <c r="C201" s="2" t="s">
        <v>154</v>
      </c>
      <c r="D201" s="46" t="s">
        <v>146</v>
      </c>
      <c r="E201" s="46" t="s">
        <v>436</v>
      </c>
      <c r="F201" s="46" t="s">
        <v>436</v>
      </c>
      <c r="G201" s="16">
        <v>1</v>
      </c>
      <c r="H201" s="45" t="s">
        <v>98</v>
      </c>
      <c r="I201" s="356"/>
    </row>
    <row r="202" spans="1:9" s="13" customFormat="1" ht="68.25" customHeight="1" outlineLevel="1" x14ac:dyDescent="0.25">
      <c r="A202" s="14">
        <v>3</v>
      </c>
      <c r="B202" s="71" t="s">
        <v>153</v>
      </c>
      <c r="C202" s="2" t="s">
        <v>25</v>
      </c>
      <c r="D202" s="46">
        <v>6</v>
      </c>
      <c r="E202" s="46">
        <v>17</v>
      </c>
      <c r="F202" s="46">
        <v>20</v>
      </c>
      <c r="G202" s="16">
        <f>F202/E202</f>
        <v>1.1759999999999999</v>
      </c>
      <c r="H202" s="45" t="s">
        <v>98</v>
      </c>
      <c r="I202" s="356"/>
    </row>
    <row r="203" spans="1:9" s="13" customFormat="1" ht="45.75" customHeight="1" x14ac:dyDescent="0.25">
      <c r="A203" s="160" t="s">
        <v>49</v>
      </c>
      <c r="B203" s="355" t="s">
        <v>521</v>
      </c>
      <c r="C203" s="355"/>
      <c r="D203" s="355"/>
      <c r="E203" s="355"/>
      <c r="F203" s="355"/>
      <c r="G203" s="355"/>
      <c r="H203" s="355"/>
      <c r="I203" s="161">
        <f>AVERAGE(G204:G212)</f>
        <v>1.198</v>
      </c>
    </row>
    <row r="204" spans="1:9" s="13" customFormat="1" ht="135" outlineLevel="1" x14ac:dyDescent="0.25">
      <c r="A204" s="371">
        <v>1</v>
      </c>
      <c r="B204" s="331" t="s">
        <v>686</v>
      </c>
      <c r="C204" s="143" t="s">
        <v>165</v>
      </c>
      <c r="D204" s="143">
        <v>78.099999999999994</v>
      </c>
      <c r="E204" s="143">
        <v>79.3</v>
      </c>
      <c r="F204" s="299">
        <v>100</v>
      </c>
      <c r="G204" s="300">
        <f>F204/E204</f>
        <v>1.2609999999999999</v>
      </c>
      <c r="H204" s="373" t="s">
        <v>520</v>
      </c>
      <c r="I204" s="356"/>
    </row>
    <row r="205" spans="1:9" s="13" customFormat="1" ht="45" outlineLevel="1" x14ac:dyDescent="0.25">
      <c r="A205" s="371">
        <v>2</v>
      </c>
      <c r="B205" s="331" t="s">
        <v>687</v>
      </c>
      <c r="C205" s="143" t="s">
        <v>58</v>
      </c>
      <c r="D205" s="75">
        <v>9079</v>
      </c>
      <c r="E205" s="75">
        <v>9340</v>
      </c>
      <c r="F205" s="249">
        <v>9340</v>
      </c>
      <c r="G205" s="300">
        <f t="shared" ref="G205:G212" si="12">F205/E205</f>
        <v>1</v>
      </c>
      <c r="H205" s="373" t="s">
        <v>124</v>
      </c>
      <c r="I205" s="356"/>
    </row>
    <row r="206" spans="1:9" s="13" customFormat="1" ht="45" outlineLevel="1" x14ac:dyDescent="0.25">
      <c r="A206" s="371">
        <v>3</v>
      </c>
      <c r="B206" s="331" t="s">
        <v>688</v>
      </c>
      <c r="C206" s="143" t="s">
        <v>58</v>
      </c>
      <c r="D206" s="75">
        <v>8180</v>
      </c>
      <c r="E206" s="75">
        <v>8220</v>
      </c>
      <c r="F206" s="249">
        <v>8220</v>
      </c>
      <c r="G206" s="300">
        <f t="shared" si="12"/>
        <v>1</v>
      </c>
      <c r="H206" s="373" t="s">
        <v>124</v>
      </c>
      <c r="I206" s="356"/>
    </row>
    <row r="207" spans="1:9" s="13" customFormat="1" ht="126" customHeight="1" outlineLevel="1" x14ac:dyDescent="0.25">
      <c r="A207" s="371">
        <v>4</v>
      </c>
      <c r="B207" s="331" t="s">
        <v>689</v>
      </c>
      <c r="C207" s="74" t="s">
        <v>154</v>
      </c>
      <c r="D207" s="74">
        <v>0</v>
      </c>
      <c r="E207" s="143">
        <v>2</v>
      </c>
      <c r="F207" s="74">
        <v>2</v>
      </c>
      <c r="G207" s="300">
        <f t="shared" si="12"/>
        <v>1</v>
      </c>
      <c r="H207" s="373" t="s">
        <v>522</v>
      </c>
      <c r="I207" s="356"/>
    </row>
    <row r="208" spans="1:9" s="13" customFormat="1" ht="75" outlineLevel="1" x14ac:dyDescent="0.25">
      <c r="A208" s="371">
        <v>5</v>
      </c>
      <c r="B208" s="331" t="s">
        <v>690</v>
      </c>
      <c r="C208" s="74" t="s">
        <v>58</v>
      </c>
      <c r="D208" s="74">
        <v>900</v>
      </c>
      <c r="E208" s="143">
        <v>1140</v>
      </c>
      <c r="F208" s="74">
        <v>2320</v>
      </c>
      <c r="G208" s="300">
        <v>1</v>
      </c>
      <c r="H208" s="336" t="s">
        <v>523</v>
      </c>
      <c r="I208" s="356"/>
    </row>
    <row r="209" spans="1:9" s="13" customFormat="1" ht="139.5" customHeight="1" outlineLevel="1" x14ac:dyDescent="0.25">
      <c r="A209" s="371">
        <v>6</v>
      </c>
      <c r="B209" s="331" t="s">
        <v>691</v>
      </c>
      <c r="C209" s="74" t="s">
        <v>58</v>
      </c>
      <c r="D209" s="74">
        <v>0</v>
      </c>
      <c r="E209" s="143">
        <v>10</v>
      </c>
      <c r="F209" s="74">
        <v>11</v>
      </c>
      <c r="G209" s="300">
        <f t="shared" si="12"/>
        <v>1.1000000000000001</v>
      </c>
      <c r="H209" s="301" t="s">
        <v>524</v>
      </c>
      <c r="I209" s="356"/>
    </row>
    <row r="210" spans="1:9" s="13" customFormat="1" ht="143.25" customHeight="1" outlineLevel="1" x14ac:dyDescent="0.25">
      <c r="A210" s="371">
        <v>7</v>
      </c>
      <c r="B210" s="331" t="s">
        <v>692</v>
      </c>
      <c r="C210" s="74" t="s">
        <v>58</v>
      </c>
      <c r="D210" s="74">
        <v>0</v>
      </c>
      <c r="E210" s="143">
        <v>9</v>
      </c>
      <c r="F210" s="74">
        <v>15</v>
      </c>
      <c r="G210" s="300">
        <f t="shared" si="12"/>
        <v>1.667</v>
      </c>
      <c r="H210" s="373" t="s">
        <v>525</v>
      </c>
      <c r="I210" s="356"/>
    </row>
    <row r="211" spans="1:9" s="13" customFormat="1" ht="75" outlineLevel="1" x14ac:dyDescent="0.25">
      <c r="A211" s="371">
        <v>8</v>
      </c>
      <c r="B211" s="331" t="s">
        <v>164</v>
      </c>
      <c r="C211" s="143" t="s">
        <v>154</v>
      </c>
      <c r="D211" s="143">
        <v>65</v>
      </c>
      <c r="E211" s="143">
        <v>84</v>
      </c>
      <c r="F211" s="74">
        <v>147</v>
      </c>
      <c r="G211" s="300">
        <f t="shared" si="12"/>
        <v>1.75</v>
      </c>
      <c r="H211" s="373" t="s">
        <v>396</v>
      </c>
      <c r="I211" s="356"/>
    </row>
    <row r="212" spans="1:9" s="13" customFormat="1" ht="135" outlineLevel="1" x14ac:dyDescent="0.25">
      <c r="A212" s="371">
        <v>9</v>
      </c>
      <c r="B212" s="331" t="s">
        <v>382</v>
      </c>
      <c r="C212" s="74" t="s">
        <v>154</v>
      </c>
      <c r="D212" s="74">
        <v>0</v>
      </c>
      <c r="E212" s="143">
        <v>45</v>
      </c>
      <c r="F212" s="74">
        <v>45</v>
      </c>
      <c r="G212" s="300">
        <f t="shared" si="12"/>
        <v>1</v>
      </c>
      <c r="H212" s="301" t="s">
        <v>397</v>
      </c>
      <c r="I212" s="356"/>
    </row>
    <row r="213" spans="1:9" s="405" customFormat="1" ht="33" customHeight="1" x14ac:dyDescent="0.35">
      <c r="A213" s="366" t="s">
        <v>50</v>
      </c>
      <c r="B213" s="367" t="s">
        <v>383</v>
      </c>
      <c r="C213" s="367"/>
      <c r="D213" s="367"/>
      <c r="E213" s="367"/>
      <c r="F213" s="367"/>
      <c r="G213" s="367"/>
      <c r="H213" s="367"/>
      <c r="I213" s="368">
        <f>AVERAGE(G214:G226)</f>
        <v>1.048</v>
      </c>
    </row>
    <row r="214" spans="1:9" s="86" customFormat="1" ht="60" outlineLevel="1" x14ac:dyDescent="0.25">
      <c r="A214" s="27">
        <v>1</v>
      </c>
      <c r="B214" s="406" t="s">
        <v>526</v>
      </c>
      <c r="C214" s="74" t="s">
        <v>221</v>
      </c>
      <c r="D214" s="74">
        <v>4.4000000000000004</v>
      </c>
      <c r="E214" s="74">
        <v>4.5</v>
      </c>
      <c r="F214" s="74">
        <v>6.1</v>
      </c>
      <c r="G214" s="407">
        <f>F214/E214</f>
        <v>1.3560000000000001</v>
      </c>
      <c r="H214" s="336" t="s">
        <v>282</v>
      </c>
      <c r="I214" s="352"/>
    </row>
    <row r="215" spans="1:9" s="86" customFormat="1" ht="60" outlineLevel="1" x14ac:dyDescent="0.25">
      <c r="A215" s="27">
        <v>2</v>
      </c>
      <c r="B215" s="406" t="s">
        <v>527</v>
      </c>
      <c r="C215" s="74" t="s">
        <v>221</v>
      </c>
      <c r="D215" s="74">
        <v>55.8</v>
      </c>
      <c r="E215" s="74">
        <v>63</v>
      </c>
      <c r="F215" s="74">
        <v>63.1</v>
      </c>
      <c r="G215" s="407">
        <f t="shared" ref="G215:G226" si="13">F215/E215</f>
        <v>1.002</v>
      </c>
      <c r="H215" s="336" t="s">
        <v>282</v>
      </c>
      <c r="I215" s="353"/>
    </row>
    <row r="216" spans="1:9" s="86" customFormat="1" ht="60" outlineLevel="1" x14ac:dyDescent="0.25">
      <c r="A216" s="27">
        <v>3</v>
      </c>
      <c r="B216" s="406" t="s">
        <v>528</v>
      </c>
      <c r="C216" s="74" t="s">
        <v>154</v>
      </c>
      <c r="D216" s="74">
        <v>83.9</v>
      </c>
      <c r="E216" s="74">
        <v>94.1</v>
      </c>
      <c r="F216" s="74">
        <v>104.3</v>
      </c>
      <c r="G216" s="407">
        <f t="shared" si="13"/>
        <v>1.1080000000000001</v>
      </c>
      <c r="H216" s="336" t="s">
        <v>282</v>
      </c>
      <c r="I216" s="353"/>
    </row>
    <row r="217" spans="1:9" s="86" customFormat="1" ht="45" outlineLevel="1" x14ac:dyDescent="0.25">
      <c r="A217" s="27">
        <v>4</v>
      </c>
      <c r="B217" s="406" t="s">
        <v>529</v>
      </c>
      <c r="C217" s="74" t="s">
        <v>154</v>
      </c>
      <c r="D217" s="74">
        <v>4</v>
      </c>
      <c r="E217" s="74">
        <v>5</v>
      </c>
      <c r="F217" s="74">
        <v>5</v>
      </c>
      <c r="G217" s="407">
        <f t="shared" si="13"/>
        <v>1</v>
      </c>
      <c r="H217" s="74" t="s">
        <v>118</v>
      </c>
      <c r="I217" s="353"/>
    </row>
    <row r="218" spans="1:9" s="86" customFormat="1" ht="131.25" customHeight="1" outlineLevel="1" x14ac:dyDescent="0.25">
      <c r="A218" s="27">
        <v>5</v>
      </c>
      <c r="B218" s="406" t="s">
        <v>530</v>
      </c>
      <c r="C218" s="74" t="s">
        <v>154</v>
      </c>
      <c r="D218" s="74">
        <v>42</v>
      </c>
      <c r="E218" s="74">
        <v>57</v>
      </c>
      <c r="F218" s="74">
        <v>103</v>
      </c>
      <c r="G218" s="407">
        <v>1</v>
      </c>
      <c r="H218" s="74" t="s">
        <v>392</v>
      </c>
      <c r="I218" s="353"/>
    </row>
    <row r="219" spans="1:9" s="86" customFormat="1" ht="121.5" customHeight="1" outlineLevel="1" x14ac:dyDescent="0.25">
      <c r="A219" s="27">
        <v>6</v>
      </c>
      <c r="B219" s="406" t="s">
        <v>531</v>
      </c>
      <c r="C219" s="74" t="s">
        <v>154</v>
      </c>
      <c r="D219" s="74">
        <v>20</v>
      </c>
      <c r="E219" s="74">
        <v>24</v>
      </c>
      <c r="F219" s="74">
        <v>66</v>
      </c>
      <c r="G219" s="407">
        <v>1</v>
      </c>
      <c r="H219" s="74" t="s">
        <v>393</v>
      </c>
      <c r="I219" s="353"/>
    </row>
    <row r="220" spans="1:9" s="86" customFormat="1" ht="132.75" customHeight="1" outlineLevel="1" x14ac:dyDescent="0.25">
      <c r="A220" s="27">
        <v>7</v>
      </c>
      <c r="B220" s="406" t="s">
        <v>532</v>
      </c>
      <c r="C220" s="74" t="s">
        <v>154</v>
      </c>
      <c r="D220" s="74">
        <v>482</v>
      </c>
      <c r="E220" s="74">
        <v>493</v>
      </c>
      <c r="F220" s="74">
        <v>3530</v>
      </c>
      <c r="G220" s="407">
        <v>1</v>
      </c>
      <c r="H220" s="74" t="s">
        <v>394</v>
      </c>
      <c r="I220" s="353"/>
    </row>
    <row r="221" spans="1:9" s="86" customFormat="1" ht="45" outlineLevel="1" x14ac:dyDescent="0.25">
      <c r="A221" s="27">
        <v>8</v>
      </c>
      <c r="B221" s="406" t="s">
        <v>533</v>
      </c>
      <c r="C221" s="74" t="s">
        <v>154</v>
      </c>
      <c r="D221" s="74">
        <v>216</v>
      </c>
      <c r="E221" s="74">
        <v>227</v>
      </c>
      <c r="F221" s="74">
        <v>230</v>
      </c>
      <c r="G221" s="407">
        <v>1</v>
      </c>
      <c r="H221" s="74" t="s">
        <v>395</v>
      </c>
      <c r="I221" s="353"/>
    </row>
    <row r="222" spans="1:9" s="13" customFormat="1" ht="45" outlineLevel="1" x14ac:dyDescent="0.25">
      <c r="A222" s="27">
        <v>9</v>
      </c>
      <c r="B222" s="302" t="s">
        <v>534</v>
      </c>
      <c r="C222" s="74" t="s">
        <v>154</v>
      </c>
      <c r="D222" s="143">
        <v>60</v>
      </c>
      <c r="E222" s="143">
        <v>62</v>
      </c>
      <c r="F222" s="74">
        <v>62</v>
      </c>
      <c r="G222" s="407">
        <f t="shared" si="13"/>
        <v>1</v>
      </c>
      <c r="H222" s="74" t="s">
        <v>395</v>
      </c>
      <c r="I222" s="353"/>
    </row>
    <row r="223" spans="1:9" s="13" customFormat="1" ht="45" outlineLevel="1" x14ac:dyDescent="0.25">
      <c r="A223" s="27">
        <v>10</v>
      </c>
      <c r="B223" s="302" t="s">
        <v>535</v>
      </c>
      <c r="C223" s="74" t="s">
        <v>154</v>
      </c>
      <c r="D223" s="143">
        <v>17</v>
      </c>
      <c r="E223" s="143">
        <v>33</v>
      </c>
      <c r="F223" s="74">
        <v>33</v>
      </c>
      <c r="G223" s="407">
        <f t="shared" si="13"/>
        <v>1</v>
      </c>
      <c r="H223" s="74" t="s">
        <v>395</v>
      </c>
      <c r="I223" s="353"/>
    </row>
    <row r="224" spans="1:9" s="13" customFormat="1" ht="60" outlineLevel="1" x14ac:dyDescent="0.25">
      <c r="A224" s="27">
        <v>11</v>
      </c>
      <c r="B224" s="302" t="s">
        <v>536</v>
      </c>
      <c r="C224" s="374" t="s">
        <v>221</v>
      </c>
      <c r="D224" s="143">
        <v>100</v>
      </c>
      <c r="E224" s="143">
        <v>100</v>
      </c>
      <c r="F224" s="74">
        <v>100</v>
      </c>
      <c r="G224" s="407">
        <f t="shared" si="13"/>
        <v>1</v>
      </c>
      <c r="H224" s="74" t="s">
        <v>118</v>
      </c>
      <c r="I224" s="353"/>
    </row>
    <row r="225" spans="1:18" s="13" customFormat="1" ht="75" outlineLevel="1" x14ac:dyDescent="0.25">
      <c r="A225" s="27">
        <v>12</v>
      </c>
      <c r="B225" s="302" t="s">
        <v>537</v>
      </c>
      <c r="C225" s="374" t="s">
        <v>154</v>
      </c>
      <c r="D225" s="143">
        <v>2</v>
      </c>
      <c r="E225" s="143">
        <v>4</v>
      </c>
      <c r="F225" s="74">
        <v>4</v>
      </c>
      <c r="G225" s="407">
        <f t="shared" si="13"/>
        <v>1</v>
      </c>
      <c r="H225" s="373" t="s">
        <v>285</v>
      </c>
      <c r="I225" s="353"/>
    </row>
    <row r="226" spans="1:18" s="13" customFormat="1" ht="60" outlineLevel="1" x14ac:dyDescent="0.25">
      <c r="A226" s="27">
        <v>13</v>
      </c>
      <c r="B226" s="302" t="s">
        <v>538</v>
      </c>
      <c r="C226" s="374" t="s">
        <v>154</v>
      </c>
      <c r="D226" s="143">
        <v>830</v>
      </c>
      <c r="E226" s="143">
        <v>850</v>
      </c>
      <c r="F226" s="74">
        <v>980</v>
      </c>
      <c r="G226" s="407">
        <f t="shared" si="13"/>
        <v>1.153</v>
      </c>
      <c r="H226" s="336" t="s">
        <v>282</v>
      </c>
      <c r="I226" s="354"/>
    </row>
    <row r="227" spans="1:18" s="13" customFormat="1" ht="15" x14ac:dyDescent="0.25">
      <c r="A227" s="137"/>
      <c r="B227" s="138"/>
      <c r="C227" s="80"/>
      <c r="D227" s="139"/>
      <c r="E227" s="139"/>
      <c r="F227" s="139"/>
      <c r="G227" s="140"/>
      <c r="H227" s="141"/>
      <c r="I227" s="142"/>
    </row>
    <row r="228" spans="1:18" s="12" customFormat="1" x14ac:dyDescent="0.25">
      <c r="A228" s="21"/>
      <c r="B228" s="22"/>
      <c r="C228" s="23"/>
      <c r="D228" s="80"/>
      <c r="E228" s="23"/>
      <c r="F228" s="23"/>
      <c r="G228" s="24"/>
      <c r="H228" s="25"/>
      <c r="I228" s="60"/>
    </row>
    <row r="229" spans="1:18" s="12" customFormat="1" x14ac:dyDescent="0.25">
      <c r="A229" s="21"/>
      <c r="B229" s="22"/>
      <c r="C229" s="23"/>
      <c r="D229" s="80"/>
      <c r="E229" s="23"/>
      <c r="F229" s="23"/>
      <c r="G229" s="24"/>
      <c r="H229" s="25"/>
      <c r="I229" s="61"/>
    </row>
    <row r="230" spans="1:18" s="53" customFormat="1" ht="20.25" x14ac:dyDescent="0.25">
      <c r="A230" s="408" t="s">
        <v>693</v>
      </c>
      <c r="B230" s="408"/>
      <c r="C230" s="408"/>
      <c r="D230" s="408"/>
      <c r="E230" s="408"/>
      <c r="F230" s="408"/>
      <c r="G230" s="408"/>
      <c r="H230" s="408"/>
      <c r="I230" s="408"/>
      <c r="J230" s="408"/>
      <c r="K230" s="408"/>
      <c r="L230" s="303"/>
      <c r="M230" s="303"/>
      <c r="N230" s="303"/>
      <c r="O230" s="303"/>
      <c r="P230" s="303"/>
      <c r="Q230" s="303"/>
      <c r="R230" s="303"/>
    </row>
    <row r="231" spans="1:18" s="11" customFormat="1" ht="13.5" x14ac:dyDescent="0.25">
      <c r="A231" s="18"/>
      <c r="B231" s="17"/>
      <c r="K231" s="18"/>
      <c r="L231" s="59"/>
      <c r="M231" s="59"/>
      <c r="N231" s="59"/>
      <c r="O231" s="59"/>
      <c r="P231" s="59"/>
      <c r="Q231" s="59"/>
      <c r="R231" s="59"/>
    </row>
    <row r="232" spans="1:18" s="11" customFormat="1" ht="13.5" x14ac:dyDescent="0.25">
      <c r="A232" s="17" t="s">
        <v>106</v>
      </c>
      <c r="B232" s="17" t="s">
        <v>123</v>
      </c>
      <c r="K232" s="18"/>
      <c r="L232" s="59"/>
      <c r="M232" s="59"/>
      <c r="N232" s="59"/>
      <c r="O232" s="59"/>
      <c r="P232" s="59"/>
      <c r="Q232" s="59"/>
      <c r="R232" s="59"/>
    </row>
    <row r="233" spans="1:18" s="10" customFormat="1" x14ac:dyDescent="0.25">
      <c r="D233" s="1"/>
      <c r="G233" s="62"/>
      <c r="I233" s="61"/>
    </row>
    <row r="242" ht="12" customHeight="1" x14ac:dyDescent="0.25"/>
  </sheetData>
  <mergeCells count="57">
    <mergeCell ref="I185:I198"/>
    <mergeCell ref="I111:I113"/>
    <mergeCell ref="A230:K230"/>
    <mergeCell ref="I200:I202"/>
    <mergeCell ref="I127:I137"/>
    <mergeCell ref="I139:I144"/>
    <mergeCell ref="I146:I152"/>
    <mergeCell ref="I154:I156"/>
    <mergeCell ref="B165:H165"/>
    <mergeCell ref="B157:H157"/>
    <mergeCell ref="B199:H199"/>
    <mergeCell ref="B171:H171"/>
    <mergeCell ref="B203:H203"/>
    <mergeCell ref="I204:I212"/>
    <mergeCell ref="B184:H184"/>
    <mergeCell ref="I166:I170"/>
    <mergeCell ref="I101:I109"/>
    <mergeCell ref="B153:H153"/>
    <mergeCell ref="B145:H145"/>
    <mergeCell ref="B138:H138"/>
    <mergeCell ref="B126:H126"/>
    <mergeCell ref="B114:H114"/>
    <mergeCell ref="I158:I164"/>
    <mergeCell ref="I115:I125"/>
    <mergeCell ref="H8:H9"/>
    <mergeCell ref="B100:H100"/>
    <mergeCell ref="B110:H110"/>
    <mergeCell ref="I62:I72"/>
    <mergeCell ref="I74:I87"/>
    <mergeCell ref="B88:H88"/>
    <mergeCell ref="I89:I99"/>
    <mergeCell ref="A1:H1"/>
    <mergeCell ref="A2:H2"/>
    <mergeCell ref="G5:G6"/>
    <mergeCell ref="H5:H6"/>
    <mergeCell ref="B5:B6"/>
    <mergeCell ref="C5:C6"/>
    <mergeCell ref="D5:D6"/>
    <mergeCell ref="E5:E6"/>
    <mergeCell ref="A3:H3"/>
    <mergeCell ref="A5:A6"/>
    <mergeCell ref="I214:I226"/>
    <mergeCell ref="B213:H213"/>
    <mergeCell ref="I8:I20"/>
    <mergeCell ref="F5:F6"/>
    <mergeCell ref="B50:H50"/>
    <mergeCell ref="I5:I6"/>
    <mergeCell ref="B73:H73"/>
    <mergeCell ref="B61:H61"/>
    <mergeCell ref="B7:H7"/>
    <mergeCell ref="B21:H21"/>
    <mergeCell ref="I54:I56"/>
    <mergeCell ref="I57:I60"/>
    <mergeCell ref="I22:I31"/>
    <mergeCell ref="I39:I40"/>
    <mergeCell ref="I44:I49"/>
    <mergeCell ref="I51:I53"/>
  </mergeCells>
  <pageMargins left="0.70866141732283472" right="0.70866141732283472" top="0.74803149606299213" bottom="0.74803149606299213" header="0.31496062992125984" footer="0.31496062992125984"/>
  <pageSetup paperSize="9" scale="4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Финансирование</vt:lpstr>
      <vt:lpstr>Целевые показатели</vt:lpstr>
      <vt:lpstr>Финансирование!Заголовки_для_печати</vt:lpstr>
      <vt:lpstr>'Целевые показатели'!Заголовки_для_печати</vt:lpstr>
      <vt:lpstr>Финансирование!Область_печати</vt:lpstr>
      <vt:lpstr>'Целевые показатели'!Область_печати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lelhovmb</dc:creator>
  <cp:lastModifiedBy>Morgunova</cp:lastModifiedBy>
  <cp:lastPrinted>2023-04-18T10:03:28Z</cp:lastPrinted>
  <dcterms:created xsi:type="dcterms:W3CDTF">2014-04-24T03:02:31Z</dcterms:created>
  <dcterms:modified xsi:type="dcterms:W3CDTF">2023-04-18T10:08:17Z</dcterms:modified>
</cp:coreProperties>
</file>