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875" yWindow="-75" windowWidth="12765" windowHeight="11640"/>
  </bookViews>
  <sheets>
    <sheet name="Бр" sheetId="1" r:id="rId1"/>
    <sheet name="Показатели Бр" sheetId="5" r:id="rId2"/>
    <sheet name="Поселения" sheetId="6" r:id="rId3"/>
    <sheet name="Лист2" sheetId="7" r:id="rId4"/>
  </sheets>
  <definedNames>
    <definedName name="_xlnm.Print_Titles" localSheetId="0">Бр!$4:$7</definedName>
    <definedName name="_xlnm.Print_Area" localSheetId="0">Бр!$A$1:$U$296</definedName>
    <definedName name="_xlnm.Print_Area" localSheetId="3">Лист2!$A$1:$H$139</definedName>
    <definedName name="_xlnm.Print_Area" localSheetId="1">'Показатели Бр'!$A$1:$H$209</definedName>
    <definedName name="_xlnm.Print_Area" localSheetId="2">Поселения!$A$1:$Q$129</definedName>
  </definedNames>
  <calcPr calcId="144525"/>
</workbook>
</file>

<file path=xl/calcChain.xml><?xml version="1.0" encoding="utf-8"?>
<calcChain xmlns="http://schemas.openxmlformats.org/spreadsheetml/2006/main">
  <c r="G137" i="7" l="1"/>
  <c r="G136" i="7"/>
  <c r="G135" i="7"/>
  <c r="G133" i="7"/>
  <c r="G132" i="7"/>
  <c r="G130" i="7"/>
  <c r="G126" i="7"/>
  <c r="G125" i="7"/>
  <c r="G123" i="7"/>
  <c r="G122" i="7"/>
  <c r="G121" i="7"/>
  <c r="G120" i="7"/>
  <c r="G119" i="7"/>
  <c r="G118" i="7"/>
  <c r="G117" i="7"/>
  <c r="G116" i="7"/>
  <c r="G114" i="7"/>
  <c r="G113" i="7"/>
  <c r="G112" i="7"/>
  <c r="G111" i="7"/>
  <c r="G110" i="7"/>
  <c r="G109" i="7"/>
  <c r="G108" i="7"/>
  <c r="G105" i="7"/>
  <c r="G104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0" i="7"/>
  <c r="G79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I53" i="7" s="1"/>
  <c r="G43" i="7"/>
  <c r="G41" i="7"/>
  <c r="G40" i="7"/>
  <c r="G39" i="7"/>
  <c r="G38" i="7"/>
  <c r="G37" i="7"/>
  <c r="G35" i="7"/>
  <c r="G34" i="7"/>
  <c r="G33" i="7"/>
  <c r="G32" i="7"/>
  <c r="G31" i="7"/>
  <c r="G30" i="7"/>
  <c r="G29" i="7"/>
  <c r="G28" i="7"/>
  <c r="G25" i="7"/>
  <c r="G23" i="7"/>
  <c r="G22" i="7"/>
  <c r="G21" i="7"/>
  <c r="G20" i="7"/>
  <c r="G19" i="7"/>
  <c r="G18" i="7"/>
  <c r="G15" i="7"/>
  <c r="G14" i="7"/>
  <c r="G13" i="7"/>
  <c r="G12" i="7"/>
  <c r="G11" i="7"/>
  <c r="G10" i="7"/>
  <c r="G9" i="7"/>
  <c r="G8" i="7"/>
  <c r="P124" i="6"/>
  <c r="O124" i="6"/>
  <c r="N124" i="6"/>
  <c r="L124" i="6"/>
  <c r="H124" i="6"/>
  <c r="M124" i="6" s="1"/>
  <c r="G124" i="6"/>
  <c r="C124" i="6"/>
  <c r="P123" i="6"/>
  <c r="O123" i="6"/>
  <c r="N123" i="6"/>
  <c r="H123" i="6"/>
  <c r="C123" i="6"/>
  <c r="P122" i="6"/>
  <c r="O122" i="6"/>
  <c r="N122" i="6"/>
  <c r="H122" i="6"/>
  <c r="C122" i="6"/>
  <c r="L121" i="6"/>
  <c r="K121" i="6"/>
  <c r="I121" i="6"/>
  <c r="G121" i="6"/>
  <c r="F121" i="6"/>
  <c r="F120" i="6" s="1"/>
  <c r="E121" i="6"/>
  <c r="O121" i="6" s="1"/>
  <c r="D121" i="6"/>
  <c r="L120" i="6"/>
  <c r="I120" i="6"/>
  <c r="G120" i="6"/>
  <c r="P119" i="6"/>
  <c r="O119" i="6"/>
  <c r="N119" i="6"/>
  <c r="H119" i="6"/>
  <c r="C119" i="6"/>
  <c r="P118" i="6"/>
  <c r="O118" i="6"/>
  <c r="N118" i="6"/>
  <c r="H118" i="6"/>
  <c r="C118" i="6"/>
  <c r="L117" i="6"/>
  <c r="K117" i="6"/>
  <c r="K116" i="6" s="1"/>
  <c r="I117" i="6"/>
  <c r="G117" i="6"/>
  <c r="F117" i="6"/>
  <c r="F116" i="6" s="1"/>
  <c r="E117" i="6"/>
  <c r="O117" i="6" s="1"/>
  <c r="D117" i="6"/>
  <c r="C117" i="6" s="1"/>
  <c r="L116" i="6"/>
  <c r="L114" i="6" s="1"/>
  <c r="L113" i="6" s="1"/>
  <c r="L112" i="6" s="1"/>
  <c r="I116" i="6"/>
  <c r="G116" i="6"/>
  <c r="G114" i="6" s="1"/>
  <c r="G113" i="6" s="1"/>
  <c r="G112" i="6" s="1"/>
  <c r="E116" i="6"/>
  <c r="O116" i="6" s="1"/>
  <c r="P115" i="6"/>
  <c r="O115" i="6"/>
  <c r="N115" i="6"/>
  <c r="H115" i="6"/>
  <c r="C115" i="6"/>
  <c r="N114" i="6"/>
  <c r="F114" i="6"/>
  <c r="E114" i="6"/>
  <c r="I113" i="6"/>
  <c r="P111" i="6"/>
  <c r="O111" i="6"/>
  <c r="N111" i="6"/>
  <c r="H111" i="6"/>
  <c r="C111" i="6"/>
  <c r="P110" i="6"/>
  <c r="O110" i="6"/>
  <c r="N110" i="6"/>
  <c r="H110" i="6"/>
  <c r="C110" i="6"/>
  <c r="P109" i="6"/>
  <c r="O109" i="6"/>
  <c r="N109" i="6"/>
  <c r="H109" i="6"/>
  <c r="M109" i="6" s="1"/>
  <c r="C109" i="6"/>
  <c r="P108" i="6"/>
  <c r="O108" i="6"/>
  <c r="N108" i="6"/>
  <c r="H108" i="6"/>
  <c r="C108" i="6"/>
  <c r="P107" i="6"/>
  <c r="O107" i="6"/>
  <c r="N107" i="6"/>
  <c r="H107" i="6"/>
  <c r="C107" i="6"/>
  <c r="P106" i="6"/>
  <c r="O106" i="6"/>
  <c r="N106" i="6"/>
  <c r="H106" i="6"/>
  <c r="C106" i="6"/>
  <c r="N105" i="6"/>
  <c r="H105" i="6"/>
  <c r="C105" i="6"/>
  <c r="P104" i="6"/>
  <c r="O104" i="6"/>
  <c r="N104" i="6"/>
  <c r="H104" i="6"/>
  <c r="C104" i="6"/>
  <c r="P103" i="6"/>
  <c r="O103" i="6"/>
  <c r="N103" i="6"/>
  <c r="H103" i="6"/>
  <c r="C103" i="6"/>
  <c r="P102" i="6"/>
  <c r="O102" i="6"/>
  <c r="N102" i="6"/>
  <c r="H102" i="6"/>
  <c r="C102" i="6"/>
  <c r="P101" i="6"/>
  <c r="O101" i="6"/>
  <c r="N101" i="6"/>
  <c r="H101" i="6"/>
  <c r="C101" i="6"/>
  <c r="P100" i="6"/>
  <c r="O100" i="6"/>
  <c r="N100" i="6"/>
  <c r="H100" i="6"/>
  <c r="C100" i="6"/>
  <c r="P99" i="6"/>
  <c r="O99" i="6"/>
  <c r="N99" i="6"/>
  <c r="H99" i="6"/>
  <c r="M99" i="6" s="1"/>
  <c r="C99" i="6"/>
  <c r="P98" i="6"/>
  <c r="O98" i="6"/>
  <c r="N98" i="6"/>
  <c r="H98" i="6"/>
  <c r="C98" i="6"/>
  <c r="P97" i="6"/>
  <c r="O97" i="6"/>
  <c r="N97" i="6"/>
  <c r="H97" i="6"/>
  <c r="C97" i="6"/>
  <c r="P96" i="6"/>
  <c r="O96" i="6"/>
  <c r="N96" i="6"/>
  <c r="H96" i="6"/>
  <c r="C96" i="6"/>
  <c r="P95" i="6"/>
  <c r="O95" i="6"/>
  <c r="N95" i="6"/>
  <c r="H95" i="6"/>
  <c r="C95" i="6"/>
  <c r="L94" i="6"/>
  <c r="L93" i="6" s="1"/>
  <c r="K94" i="6"/>
  <c r="I94" i="6"/>
  <c r="I93" i="6" s="1"/>
  <c r="G94" i="6"/>
  <c r="F94" i="6"/>
  <c r="E94" i="6"/>
  <c r="O94" i="6" s="1"/>
  <c r="D94" i="6"/>
  <c r="D93" i="6" s="1"/>
  <c r="G93" i="6"/>
  <c r="E93" i="6"/>
  <c r="O93" i="6" s="1"/>
  <c r="P92" i="6"/>
  <c r="O92" i="6"/>
  <c r="N92" i="6"/>
  <c r="H92" i="6"/>
  <c r="C92" i="6"/>
  <c r="P91" i="6"/>
  <c r="O91" i="6"/>
  <c r="N91" i="6"/>
  <c r="H91" i="6"/>
  <c r="C91" i="6"/>
  <c r="P90" i="6"/>
  <c r="O90" i="6"/>
  <c r="N90" i="6"/>
  <c r="H90" i="6"/>
  <c r="M90" i="6" s="1"/>
  <c r="C90" i="6"/>
  <c r="P89" i="6"/>
  <c r="O89" i="6"/>
  <c r="N89" i="6"/>
  <c r="H89" i="6"/>
  <c r="C89" i="6"/>
  <c r="P88" i="6"/>
  <c r="O88" i="6"/>
  <c r="N88" i="6"/>
  <c r="H88" i="6"/>
  <c r="M88" i="6" s="1"/>
  <c r="C88" i="6"/>
  <c r="P87" i="6"/>
  <c r="O87" i="6"/>
  <c r="N87" i="6"/>
  <c r="H87" i="6"/>
  <c r="C87" i="6"/>
  <c r="P86" i="6"/>
  <c r="O86" i="6"/>
  <c r="N86" i="6"/>
  <c r="H86" i="6"/>
  <c r="M86" i="6" s="1"/>
  <c r="C86" i="6"/>
  <c r="P85" i="6"/>
  <c r="O85" i="6"/>
  <c r="N85" i="6"/>
  <c r="H85" i="6"/>
  <c r="C85" i="6"/>
  <c r="P84" i="6"/>
  <c r="O84" i="6"/>
  <c r="N84" i="6"/>
  <c r="H84" i="6"/>
  <c r="C84" i="6"/>
  <c r="P83" i="6"/>
  <c r="O83" i="6"/>
  <c r="N83" i="6"/>
  <c r="H83" i="6"/>
  <c r="C83" i="6"/>
  <c r="P82" i="6"/>
  <c r="O82" i="6"/>
  <c r="N82" i="6"/>
  <c r="M82" i="6"/>
  <c r="H82" i="6"/>
  <c r="C82" i="6"/>
  <c r="P81" i="6"/>
  <c r="O81" i="6"/>
  <c r="N81" i="6"/>
  <c r="H81" i="6"/>
  <c r="C81" i="6"/>
  <c r="P80" i="6"/>
  <c r="O80" i="6"/>
  <c r="N80" i="6"/>
  <c r="H80" i="6"/>
  <c r="C80" i="6"/>
  <c r="P79" i="6"/>
  <c r="O79" i="6"/>
  <c r="N79" i="6"/>
  <c r="H79" i="6"/>
  <c r="C79" i="6"/>
  <c r="P78" i="6"/>
  <c r="O78" i="6"/>
  <c r="N78" i="6"/>
  <c r="H78" i="6"/>
  <c r="M78" i="6" s="1"/>
  <c r="C78" i="6"/>
  <c r="P77" i="6"/>
  <c r="O77" i="6"/>
  <c r="N77" i="6"/>
  <c r="H77" i="6"/>
  <c r="C77" i="6"/>
  <c r="P76" i="6"/>
  <c r="O76" i="6"/>
  <c r="N76" i="6"/>
  <c r="H76" i="6"/>
  <c r="C76" i="6"/>
  <c r="P75" i="6"/>
  <c r="O75" i="6"/>
  <c r="N75" i="6"/>
  <c r="H75" i="6"/>
  <c r="C75" i="6"/>
  <c r="P74" i="6"/>
  <c r="O74" i="6"/>
  <c r="N74" i="6"/>
  <c r="H74" i="6"/>
  <c r="M74" i="6" s="1"/>
  <c r="C74" i="6"/>
  <c r="L73" i="6"/>
  <c r="L72" i="6" s="1"/>
  <c r="K73" i="6"/>
  <c r="I73" i="6"/>
  <c r="I72" i="6" s="1"/>
  <c r="G73" i="6"/>
  <c r="F73" i="6"/>
  <c r="E73" i="6"/>
  <c r="O73" i="6" s="1"/>
  <c r="D73" i="6"/>
  <c r="D72" i="6" s="1"/>
  <c r="G72" i="6"/>
  <c r="N71" i="6"/>
  <c r="H71" i="6"/>
  <c r="C71" i="6"/>
  <c r="N70" i="6"/>
  <c r="H70" i="6"/>
  <c r="C70" i="6"/>
  <c r="P69" i="6"/>
  <c r="O69" i="6"/>
  <c r="N69" i="6"/>
  <c r="H69" i="6"/>
  <c r="C69" i="6"/>
  <c r="P68" i="6"/>
  <c r="O68" i="6"/>
  <c r="N68" i="6"/>
  <c r="H68" i="6"/>
  <c r="C68" i="6"/>
  <c r="P67" i="6"/>
  <c r="O67" i="6"/>
  <c r="N67" i="6"/>
  <c r="H67" i="6"/>
  <c r="C67" i="6"/>
  <c r="P66" i="6"/>
  <c r="O66" i="6"/>
  <c r="N66" i="6"/>
  <c r="H66" i="6"/>
  <c r="C66" i="6"/>
  <c r="P65" i="6"/>
  <c r="O65" i="6"/>
  <c r="N65" i="6"/>
  <c r="H65" i="6"/>
  <c r="C65" i="6"/>
  <c r="P64" i="6"/>
  <c r="O64" i="6"/>
  <c r="N64" i="6"/>
  <c r="H64" i="6"/>
  <c r="M64" i="6" s="1"/>
  <c r="C64" i="6"/>
  <c r="P63" i="6"/>
  <c r="O63" i="6"/>
  <c r="N63" i="6"/>
  <c r="H63" i="6"/>
  <c r="C63" i="6"/>
  <c r="P62" i="6"/>
  <c r="O62" i="6"/>
  <c r="N62" i="6"/>
  <c r="H62" i="6"/>
  <c r="C62" i="6"/>
  <c r="P61" i="6"/>
  <c r="O61" i="6"/>
  <c r="N61" i="6"/>
  <c r="H61" i="6"/>
  <c r="C61" i="6"/>
  <c r="H60" i="6"/>
  <c r="C60" i="6"/>
  <c r="P59" i="6"/>
  <c r="O59" i="6"/>
  <c r="N59" i="6"/>
  <c r="H59" i="6"/>
  <c r="C59" i="6"/>
  <c r="P58" i="6"/>
  <c r="O58" i="6"/>
  <c r="N58" i="6"/>
  <c r="H58" i="6"/>
  <c r="C58" i="6"/>
  <c r="L57" i="6"/>
  <c r="L56" i="6" s="1"/>
  <c r="K57" i="6"/>
  <c r="I57" i="6"/>
  <c r="G57" i="6"/>
  <c r="G56" i="6" s="1"/>
  <c r="F57" i="6"/>
  <c r="E57" i="6"/>
  <c r="E56" i="6" s="1"/>
  <c r="O56" i="6" s="1"/>
  <c r="D57" i="6"/>
  <c r="D56" i="6" s="1"/>
  <c r="P55" i="6"/>
  <c r="O55" i="6"/>
  <c r="N55" i="6"/>
  <c r="H55" i="6"/>
  <c r="C55" i="6"/>
  <c r="P54" i="6"/>
  <c r="O54" i="6"/>
  <c r="N54" i="6"/>
  <c r="H54" i="6"/>
  <c r="M54" i="6" s="1"/>
  <c r="C54" i="6"/>
  <c r="P53" i="6"/>
  <c r="O53" i="6"/>
  <c r="N53" i="6"/>
  <c r="H53" i="6"/>
  <c r="C53" i="6"/>
  <c r="P52" i="6"/>
  <c r="O52" i="6"/>
  <c r="N52" i="6"/>
  <c r="H52" i="6"/>
  <c r="C52" i="6"/>
  <c r="P51" i="6"/>
  <c r="O51" i="6"/>
  <c r="N51" i="6"/>
  <c r="H51" i="6"/>
  <c r="C51" i="6"/>
  <c r="P50" i="6"/>
  <c r="O50" i="6"/>
  <c r="N50" i="6"/>
  <c r="H50" i="6"/>
  <c r="C50" i="6"/>
  <c r="P49" i="6"/>
  <c r="O49" i="6"/>
  <c r="N49" i="6"/>
  <c r="H49" i="6"/>
  <c r="C49" i="6"/>
  <c r="P48" i="6"/>
  <c r="O48" i="6"/>
  <c r="N48" i="6"/>
  <c r="H48" i="6"/>
  <c r="C48" i="6"/>
  <c r="P47" i="6"/>
  <c r="O47" i="6"/>
  <c r="N47" i="6"/>
  <c r="H47" i="6"/>
  <c r="C47" i="6"/>
  <c r="P46" i="6"/>
  <c r="O46" i="6"/>
  <c r="N46" i="6"/>
  <c r="H46" i="6"/>
  <c r="M46" i="6" s="1"/>
  <c r="C46" i="6"/>
  <c r="P45" i="6"/>
  <c r="O45" i="6"/>
  <c r="N45" i="6"/>
  <c r="H45" i="6"/>
  <c r="M45" i="6" s="1"/>
  <c r="C45" i="6"/>
  <c r="P44" i="6"/>
  <c r="O44" i="6"/>
  <c r="N44" i="6"/>
  <c r="H44" i="6"/>
  <c r="C44" i="6"/>
  <c r="P43" i="6"/>
  <c r="O43" i="6"/>
  <c r="N43" i="6"/>
  <c r="H43" i="6"/>
  <c r="M43" i="6" s="1"/>
  <c r="C43" i="6"/>
  <c r="L42" i="6"/>
  <c r="L41" i="6" s="1"/>
  <c r="K42" i="6"/>
  <c r="I42" i="6"/>
  <c r="G42" i="6"/>
  <c r="F42" i="6"/>
  <c r="E42" i="6"/>
  <c r="E41" i="6" s="1"/>
  <c r="O41" i="6" s="1"/>
  <c r="D42" i="6"/>
  <c r="D41" i="6" s="1"/>
  <c r="G41" i="6"/>
  <c r="N40" i="6"/>
  <c r="H40" i="6"/>
  <c r="C40" i="6"/>
  <c r="P39" i="6"/>
  <c r="O39" i="6"/>
  <c r="N39" i="6"/>
  <c r="H39" i="6"/>
  <c r="C39" i="6"/>
  <c r="P38" i="6"/>
  <c r="O38" i="6"/>
  <c r="N38" i="6"/>
  <c r="H38" i="6"/>
  <c r="C38" i="6"/>
  <c r="P37" i="6"/>
  <c r="O37" i="6"/>
  <c r="N37" i="6"/>
  <c r="H37" i="6"/>
  <c r="C37" i="6"/>
  <c r="P36" i="6"/>
  <c r="O36" i="6"/>
  <c r="N36" i="6"/>
  <c r="H36" i="6"/>
  <c r="C36" i="6"/>
  <c r="P35" i="6"/>
  <c r="O35" i="6"/>
  <c r="N35" i="6"/>
  <c r="H35" i="6"/>
  <c r="C35" i="6"/>
  <c r="P34" i="6"/>
  <c r="O34" i="6"/>
  <c r="N34" i="6"/>
  <c r="H34" i="6"/>
  <c r="C34" i="6"/>
  <c r="P33" i="6"/>
  <c r="O33" i="6"/>
  <c r="N33" i="6"/>
  <c r="H33" i="6"/>
  <c r="C33" i="6"/>
  <c r="P32" i="6"/>
  <c r="O32" i="6"/>
  <c r="N32" i="6"/>
  <c r="H32" i="6"/>
  <c r="C32" i="6"/>
  <c r="P31" i="6"/>
  <c r="O31" i="6"/>
  <c r="N31" i="6"/>
  <c r="H31" i="6"/>
  <c r="M31" i="6" s="1"/>
  <c r="C31" i="6"/>
  <c r="P30" i="6"/>
  <c r="O30" i="6"/>
  <c r="N30" i="6"/>
  <c r="H30" i="6"/>
  <c r="C30" i="6"/>
  <c r="P29" i="6"/>
  <c r="O29" i="6"/>
  <c r="N29" i="6"/>
  <c r="H29" i="6"/>
  <c r="C29" i="6"/>
  <c r="P28" i="6"/>
  <c r="O28" i="6"/>
  <c r="N28" i="6"/>
  <c r="H28" i="6"/>
  <c r="C28" i="6"/>
  <c r="P27" i="6"/>
  <c r="N27" i="6"/>
  <c r="H27" i="6"/>
  <c r="E27" i="6"/>
  <c r="O27" i="6" s="1"/>
  <c r="P26" i="6"/>
  <c r="O26" i="6"/>
  <c r="N26" i="6"/>
  <c r="H26" i="6"/>
  <c r="C26" i="6"/>
  <c r="L25" i="6"/>
  <c r="K25" i="6"/>
  <c r="P25" i="6" s="1"/>
  <c r="I25" i="6"/>
  <c r="G25" i="6"/>
  <c r="F25" i="6"/>
  <c r="D25" i="6"/>
  <c r="L24" i="6"/>
  <c r="G24" i="6"/>
  <c r="F24" i="6"/>
  <c r="P23" i="6"/>
  <c r="O23" i="6"/>
  <c r="N23" i="6"/>
  <c r="H23" i="6"/>
  <c r="C23" i="6"/>
  <c r="P22" i="6"/>
  <c r="O22" i="6"/>
  <c r="N22" i="6"/>
  <c r="H22" i="6"/>
  <c r="C22" i="6"/>
  <c r="P21" i="6"/>
  <c r="O21" i="6"/>
  <c r="N21" i="6"/>
  <c r="H21" i="6"/>
  <c r="C21" i="6"/>
  <c r="P20" i="6"/>
  <c r="O20" i="6"/>
  <c r="N20" i="6"/>
  <c r="H20" i="6"/>
  <c r="C20" i="6"/>
  <c r="M20" i="6" s="1"/>
  <c r="P19" i="6"/>
  <c r="O19" i="6"/>
  <c r="N19" i="6"/>
  <c r="H19" i="6"/>
  <c r="C19" i="6"/>
  <c r="P18" i="6"/>
  <c r="O18" i="6"/>
  <c r="N18" i="6"/>
  <c r="H18" i="6"/>
  <c r="C18" i="6"/>
  <c r="P17" i="6"/>
  <c r="O17" i="6"/>
  <c r="N17" i="6"/>
  <c r="H17" i="6"/>
  <c r="M17" i="6" s="1"/>
  <c r="C17" i="6"/>
  <c r="P16" i="6"/>
  <c r="O16" i="6"/>
  <c r="N16" i="6"/>
  <c r="H16" i="6"/>
  <c r="C16" i="6"/>
  <c r="P15" i="6"/>
  <c r="O15" i="6"/>
  <c r="N15" i="6"/>
  <c r="H15" i="6"/>
  <c r="C15" i="6"/>
  <c r="P14" i="6"/>
  <c r="O14" i="6"/>
  <c r="N14" i="6"/>
  <c r="H14" i="6"/>
  <c r="C14" i="6"/>
  <c r="P13" i="6"/>
  <c r="O13" i="6"/>
  <c r="N13" i="6"/>
  <c r="H13" i="6"/>
  <c r="C13" i="6"/>
  <c r="P12" i="6"/>
  <c r="O12" i="6"/>
  <c r="N12" i="6"/>
  <c r="H12" i="6"/>
  <c r="C12" i="6"/>
  <c r="P11" i="6"/>
  <c r="O11" i="6"/>
  <c r="N11" i="6"/>
  <c r="H11" i="6"/>
  <c r="C11" i="6"/>
  <c r="P10" i="6"/>
  <c r="N10" i="6"/>
  <c r="L10" i="6"/>
  <c r="J10" i="6"/>
  <c r="J8" i="6" s="1"/>
  <c r="G10" i="6"/>
  <c r="E10" i="6"/>
  <c r="P9" i="6"/>
  <c r="O9" i="6"/>
  <c r="N9" i="6"/>
  <c r="H9" i="6"/>
  <c r="C9" i="6"/>
  <c r="K8" i="6"/>
  <c r="K7" i="6" s="1"/>
  <c r="I8" i="6"/>
  <c r="G8" i="6"/>
  <c r="G7" i="6" s="1"/>
  <c r="F8" i="6"/>
  <c r="D8" i="6"/>
  <c r="D7" i="6"/>
  <c r="M38" i="6" l="1"/>
  <c r="M39" i="6"/>
  <c r="M49" i="6"/>
  <c r="M53" i="6"/>
  <c r="M118" i="6"/>
  <c r="H10" i="6"/>
  <c r="M11" i="6"/>
  <c r="M15" i="6"/>
  <c r="M19" i="6"/>
  <c r="M23" i="6"/>
  <c r="E25" i="6"/>
  <c r="M47" i="6"/>
  <c r="M51" i="6"/>
  <c r="E72" i="6"/>
  <c r="O72" i="6" s="1"/>
  <c r="N8" i="6"/>
  <c r="C10" i="6"/>
  <c r="M33" i="6"/>
  <c r="M37" i="6"/>
  <c r="M58" i="6"/>
  <c r="M61" i="6"/>
  <c r="M97" i="6"/>
  <c r="I7" i="6"/>
  <c r="L8" i="6"/>
  <c r="L7" i="6" s="1"/>
  <c r="M14" i="6"/>
  <c r="M18" i="6"/>
  <c r="C25" i="6"/>
  <c r="C24" i="6" s="1"/>
  <c r="M26" i="6"/>
  <c r="C27" i="6"/>
  <c r="M27" i="6" s="1"/>
  <c r="M68" i="6"/>
  <c r="M85" i="6"/>
  <c r="M92" i="6"/>
  <c r="C114" i="6"/>
  <c r="M115" i="6"/>
  <c r="M119" i="6"/>
  <c r="N121" i="6"/>
  <c r="M123" i="6"/>
  <c r="M35" i="6"/>
  <c r="M55" i="6"/>
  <c r="M62" i="6"/>
  <c r="M76" i="6"/>
  <c r="M80" i="6"/>
  <c r="M98" i="6"/>
  <c r="M101" i="6"/>
  <c r="M107" i="6"/>
  <c r="M111" i="6"/>
  <c r="E113" i="6"/>
  <c r="M29" i="6"/>
  <c r="O57" i="6"/>
  <c r="M66" i="6"/>
  <c r="M77" i="6"/>
  <c r="M84" i="6"/>
  <c r="M95" i="6"/>
  <c r="M103" i="6"/>
  <c r="N93" i="6"/>
  <c r="N25" i="6"/>
  <c r="E8" i="6"/>
  <c r="E7" i="6" s="1"/>
  <c r="M13" i="6"/>
  <c r="M21" i="6"/>
  <c r="M22" i="6"/>
  <c r="K24" i="6"/>
  <c r="M30" i="6"/>
  <c r="N42" i="6"/>
  <c r="M63" i="6"/>
  <c r="N73" i="6"/>
  <c r="E120" i="6"/>
  <c r="O120" i="6" s="1"/>
  <c r="C121" i="6"/>
  <c r="H121" i="6"/>
  <c r="M9" i="6"/>
  <c r="O10" i="6"/>
  <c r="M28" i="6"/>
  <c r="M36" i="6"/>
  <c r="M69" i="6"/>
  <c r="M96" i="6"/>
  <c r="M104" i="6"/>
  <c r="M106" i="6"/>
  <c r="M110" i="6"/>
  <c r="N117" i="6"/>
  <c r="M122" i="6"/>
  <c r="N72" i="6"/>
  <c r="N94" i="6"/>
  <c r="E112" i="6"/>
  <c r="O112" i="6" s="1"/>
  <c r="P121" i="6"/>
  <c r="M12" i="6"/>
  <c r="M16" i="6"/>
  <c r="M32" i="6"/>
  <c r="M40" i="6"/>
  <c r="O42" i="6"/>
  <c r="M44" i="6"/>
  <c r="M52" i="6"/>
  <c r="N57" i="6"/>
  <c r="M75" i="6"/>
  <c r="M83" i="6"/>
  <c r="M91" i="6"/>
  <c r="M108" i="6"/>
  <c r="F113" i="6"/>
  <c r="F41" i="6"/>
  <c r="C42" i="6"/>
  <c r="C41" i="6" s="1"/>
  <c r="K56" i="6"/>
  <c r="P57" i="6"/>
  <c r="F72" i="6"/>
  <c r="C72" i="6" s="1"/>
  <c r="C73" i="6"/>
  <c r="F93" i="6"/>
  <c r="C93" i="6" s="1"/>
  <c r="C94" i="6"/>
  <c r="M121" i="6"/>
  <c r="F56" i="6"/>
  <c r="C57" i="6"/>
  <c r="C56" i="6" s="1"/>
  <c r="N7" i="6"/>
  <c r="J7" i="6"/>
  <c r="O7" i="6" s="1"/>
  <c r="H8" i="6"/>
  <c r="O8" i="6"/>
  <c r="P24" i="6"/>
  <c r="E24" i="6"/>
  <c r="O24" i="6" s="1"/>
  <c r="O25" i="6"/>
  <c r="M34" i="6"/>
  <c r="M50" i="6"/>
  <c r="M59" i="6"/>
  <c r="M67" i="6"/>
  <c r="M81" i="6"/>
  <c r="M89" i="6"/>
  <c r="M102" i="6"/>
  <c r="P116" i="6"/>
  <c r="K114" i="6"/>
  <c r="H25" i="6"/>
  <c r="I24" i="6"/>
  <c r="F7" i="6"/>
  <c r="P7" i="6" s="1"/>
  <c r="C8" i="6"/>
  <c r="C7" i="6" s="1"/>
  <c r="K41" i="6"/>
  <c r="P41" i="6" s="1"/>
  <c r="P42" i="6"/>
  <c r="M48" i="6"/>
  <c r="M65" i="6"/>
  <c r="K72" i="6"/>
  <c r="P73" i="6"/>
  <c r="M79" i="6"/>
  <c r="M87" i="6"/>
  <c r="K93" i="6"/>
  <c r="P94" i="6"/>
  <c r="M100" i="6"/>
  <c r="F112" i="6"/>
  <c r="O113" i="6"/>
  <c r="D116" i="6"/>
  <c r="N116" i="6" s="1"/>
  <c r="H116" i="6"/>
  <c r="P117" i="6"/>
  <c r="K120" i="6"/>
  <c r="P120" i="6" s="1"/>
  <c r="O114" i="6"/>
  <c r="P8" i="6"/>
  <c r="D24" i="6"/>
  <c r="I41" i="6"/>
  <c r="N41" i="6" s="1"/>
  <c r="H42" i="6"/>
  <c r="I56" i="6"/>
  <c r="H57" i="6"/>
  <c r="M57" i="6" s="1"/>
  <c r="H73" i="6"/>
  <c r="M73" i="6" s="1"/>
  <c r="H94" i="6"/>
  <c r="M94" i="6" s="1"/>
  <c r="H117" i="6"/>
  <c r="M117" i="6" s="1"/>
  <c r="I112" i="6"/>
  <c r="D120" i="6"/>
  <c r="C120" i="6" s="1"/>
  <c r="M10" i="6" l="1"/>
  <c r="N120" i="6"/>
  <c r="P56" i="6"/>
  <c r="D113" i="6"/>
  <c r="C116" i="6"/>
  <c r="H120" i="6"/>
  <c r="M120" i="6" s="1"/>
  <c r="H114" i="6"/>
  <c r="M114" i="6" s="1"/>
  <c r="P114" i="6"/>
  <c r="K113" i="6"/>
  <c r="N56" i="6"/>
  <c r="H56" i="6"/>
  <c r="M56" i="6" s="1"/>
  <c r="N24" i="6"/>
  <c r="M8" i="6"/>
  <c r="H7" i="6"/>
  <c r="M7" i="6" s="1"/>
  <c r="M42" i="6"/>
  <c r="H41" i="6"/>
  <c r="M41" i="6" s="1"/>
  <c r="M116" i="6"/>
  <c r="H93" i="6"/>
  <c r="M93" i="6" s="1"/>
  <c r="P93" i="6"/>
  <c r="H72" i="6"/>
  <c r="M72" i="6" s="1"/>
  <c r="P72" i="6"/>
  <c r="M25" i="6"/>
  <c r="H24" i="6"/>
  <c r="M24" i="6" s="1"/>
  <c r="P113" i="6" l="1"/>
  <c r="K112" i="6"/>
  <c r="P112" i="6" s="1"/>
  <c r="H113" i="6"/>
  <c r="C113" i="6"/>
  <c r="D112" i="6"/>
  <c r="N113" i="6"/>
  <c r="C112" i="6" l="1"/>
  <c r="N112" i="6"/>
  <c r="M113" i="6"/>
  <c r="H112" i="6"/>
  <c r="M112" i="6" s="1"/>
  <c r="C15" i="1" l="1"/>
  <c r="H24" i="1" l="1"/>
  <c r="C24" i="1"/>
  <c r="J24" i="1" l="1"/>
  <c r="H25" i="1"/>
  <c r="L25" i="1"/>
  <c r="N27" i="1"/>
  <c r="R24" i="1"/>
  <c r="G24" i="1"/>
  <c r="H30" i="1"/>
  <c r="H29" i="1"/>
  <c r="H28" i="1"/>
  <c r="H27" i="1"/>
  <c r="L26" i="1"/>
  <c r="H26" i="1"/>
  <c r="G25" i="1"/>
  <c r="C26" i="1"/>
  <c r="C27" i="1"/>
  <c r="C25" i="1"/>
  <c r="I233" i="1" l="1"/>
  <c r="I232" i="1" s="1"/>
  <c r="I239" i="1"/>
  <c r="E225" i="1"/>
  <c r="F225" i="1"/>
  <c r="G225" i="1"/>
  <c r="D225" i="1"/>
  <c r="D95" i="1"/>
  <c r="D88" i="1"/>
  <c r="D75" i="1"/>
  <c r="D69" i="1"/>
  <c r="I59" i="1"/>
  <c r="D59" i="1"/>
  <c r="J88" i="1" l="1"/>
  <c r="K88" i="1"/>
  <c r="L88" i="1"/>
  <c r="I88" i="1"/>
  <c r="F88" i="1"/>
  <c r="G88" i="1"/>
  <c r="E88" i="1"/>
  <c r="O101" i="1"/>
  <c r="P101" i="1"/>
  <c r="H101" i="1"/>
  <c r="C101" i="1"/>
  <c r="H94" i="1"/>
  <c r="C94" i="1"/>
  <c r="C93" i="1"/>
  <c r="H84" i="1" l="1"/>
  <c r="H85" i="1"/>
  <c r="H93" i="1"/>
  <c r="O84" i="1"/>
  <c r="P84" i="1"/>
  <c r="C84" i="1"/>
  <c r="E75" i="1"/>
  <c r="F75" i="1"/>
  <c r="G75" i="1"/>
  <c r="E262" i="1" l="1"/>
  <c r="F262" i="1"/>
  <c r="F261" i="1" s="1"/>
  <c r="G262" i="1"/>
  <c r="G261" i="1" s="1"/>
  <c r="D262" i="1"/>
  <c r="D261" i="1" s="1"/>
  <c r="E261" i="1"/>
  <c r="G274" i="1"/>
  <c r="I262" i="1"/>
  <c r="I261" i="1" s="1"/>
  <c r="H264" i="1"/>
  <c r="H265" i="1"/>
  <c r="H266" i="1"/>
  <c r="C264" i="1"/>
  <c r="C265" i="1"/>
  <c r="G205" i="5" l="1"/>
  <c r="I253" i="1"/>
  <c r="D253" i="1"/>
  <c r="G115" i="5" l="1"/>
  <c r="G113" i="5"/>
  <c r="C176" i="1" l="1"/>
  <c r="C177" i="1"/>
  <c r="J168" i="1"/>
  <c r="K168" i="1"/>
  <c r="L168" i="1"/>
  <c r="I168" i="1"/>
  <c r="E168" i="1"/>
  <c r="F168" i="1"/>
  <c r="G168" i="1"/>
  <c r="D168" i="1"/>
  <c r="T171" i="1"/>
  <c r="S171" i="1"/>
  <c r="R171" i="1"/>
  <c r="Q171" i="1"/>
  <c r="P171" i="1"/>
  <c r="O171" i="1"/>
  <c r="H171" i="1"/>
  <c r="C171" i="1"/>
  <c r="N171" i="1" l="1"/>
  <c r="M171" i="1"/>
  <c r="Q39" i="1"/>
  <c r="Q37" i="1"/>
  <c r="Q40" i="1"/>
  <c r="T40" i="1"/>
  <c r="S40" i="1"/>
  <c r="R40" i="1"/>
  <c r="P40" i="1"/>
  <c r="O40" i="1"/>
  <c r="H40" i="1"/>
  <c r="C40" i="1"/>
  <c r="D41" i="1"/>
  <c r="D38" i="1" s="1"/>
  <c r="D34" i="1"/>
  <c r="E30" i="1"/>
  <c r="F30" i="1"/>
  <c r="G30" i="1"/>
  <c r="D30" i="1"/>
  <c r="I49" i="1"/>
  <c r="D49" i="1"/>
  <c r="J10" i="1"/>
  <c r="J9" i="1" s="1"/>
  <c r="K10" i="1"/>
  <c r="L10" i="1"/>
  <c r="G93" i="5"/>
  <c r="M40" i="1" l="1"/>
  <c r="N40" i="1"/>
  <c r="C30" i="1"/>
  <c r="I116" i="1" l="1"/>
  <c r="I115" i="1" s="1"/>
  <c r="L116" i="1"/>
  <c r="T205" i="1" l="1"/>
  <c r="T206" i="1"/>
  <c r="T207" i="1"/>
  <c r="S205" i="1"/>
  <c r="S206" i="1"/>
  <c r="S207" i="1"/>
  <c r="R205" i="1"/>
  <c r="R206" i="1"/>
  <c r="R207" i="1"/>
  <c r="Q205" i="1"/>
  <c r="Q206" i="1"/>
  <c r="Q207" i="1"/>
  <c r="P205" i="1"/>
  <c r="P206" i="1"/>
  <c r="P207" i="1"/>
  <c r="O205" i="1"/>
  <c r="O206" i="1"/>
  <c r="O207" i="1"/>
  <c r="I204" i="1"/>
  <c r="H204" i="1" s="1"/>
  <c r="H205" i="1"/>
  <c r="H206" i="1"/>
  <c r="H207" i="1"/>
  <c r="C205" i="1"/>
  <c r="C206" i="1"/>
  <c r="C207" i="1"/>
  <c r="E204" i="1"/>
  <c r="R204" i="1" s="1"/>
  <c r="F204" i="1"/>
  <c r="T204" i="1" s="1"/>
  <c r="G204" i="1"/>
  <c r="D204" i="1"/>
  <c r="N207" i="1" l="1"/>
  <c r="P204" i="1"/>
  <c r="M205" i="1"/>
  <c r="M206" i="1"/>
  <c r="N205" i="1"/>
  <c r="O204" i="1"/>
  <c r="N206" i="1"/>
  <c r="M207" i="1"/>
  <c r="Q204" i="1"/>
  <c r="S204" i="1"/>
  <c r="C204" i="1"/>
  <c r="N204" i="1" s="1"/>
  <c r="M204" i="1" l="1"/>
  <c r="J195" i="1" l="1"/>
  <c r="K195" i="1"/>
  <c r="L195" i="1"/>
  <c r="I195" i="1"/>
  <c r="H195" i="1" l="1"/>
  <c r="I125" i="1"/>
  <c r="G44" i="5" l="1"/>
  <c r="Q66" i="1"/>
  <c r="Q65" i="1"/>
  <c r="P66" i="1"/>
  <c r="P65" i="1"/>
  <c r="O64" i="1"/>
  <c r="O65" i="1"/>
  <c r="O66" i="1"/>
  <c r="H65" i="1"/>
  <c r="H66" i="1"/>
  <c r="C65" i="1"/>
  <c r="N65" i="1" s="1"/>
  <c r="C66" i="1"/>
  <c r="N66" i="1" l="1"/>
  <c r="M66" i="1"/>
  <c r="M65" i="1"/>
  <c r="T231" i="1" l="1"/>
  <c r="S231" i="1"/>
  <c r="R231" i="1"/>
  <c r="Q231" i="1"/>
  <c r="P231" i="1"/>
  <c r="O231" i="1"/>
  <c r="H231" i="1"/>
  <c r="C231" i="1"/>
  <c r="N231" i="1" l="1"/>
  <c r="M231" i="1"/>
  <c r="D209" i="1" l="1"/>
  <c r="O252" i="1" l="1"/>
  <c r="O253" i="1"/>
  <c r="O254" i="1"/>
  <c r="O255" i="1"/>
  <c r="P252" i="1"/>
  <c r="P253" i="1"/>
  <c r="P254" i="1"/>
  <c r="P255" i="1"/>
  <c r="O245" i="1"/>
  <c r="O246" i="1"/>
  <c r="O247" i="1"/>
  <c r="O248" i="1"/>
  <c r="O249" i="1"/>
  <c r="P246" i="1"/>
  <c r="P247" i="1"/>
  <c r="P248" i="1"/>
  <c r="P249" i="1"/>
  <c r="R245" i="1"/>
  <c r="P245" i="1"/>
  <c r="S150" i="1" l="1"/>
  <c r="R150" i="1"/>
  <c r="Q150" i="1"/>
  <c r="P150" i="1"/>
  <c r="O150" i="1"/>
  <c r="T150" i="1"/>
  <c r="K120" i="1"/>
  <c r="L120" i="1"/>
  <c r="L115" i="1" s="1"/>
  <c r="T121" i="1"/>
  <c r="T122" i="1"/>
  <c r="S121" i="1"/>
  <c r="S122" i="1"/>
  <c r="R121" i="1"/>
  <c r="R122" i="1"/>
  <c r="Q121" i="1"/>
  <c r="Q122" i="1"/>
  <c r="P121" i="1"/>
  <c r="P122" i="1"/>
  <c r="O121" i="1"/>
  <c r="O122" i="1"/>
  <c r="H121" i="1"/>
  <c r="H122" i="1"/>
  <c r="T42" i="1"/>
  <c r="T43" i="1"/>
  <c r="T44" i="1"/>
  <c r="S42" i="1"/>
  <c r="S43" i="1"/>
  <c r="S44" i="1"/>
  <c r="R42" i="1"/>
  <c r="R43" i="1"/>
  <c r="R44" i="1"/>
  <c r="Q42" i="1"/>
  <c r="Q43" i="1"/>
  <c r="Q44" i="1"/>
  <c r="P42" i="1"/>
  <c r="P43" i="1"/>
  <c r="P44" i="1"/>
  <c r="O42" i="1"/>
  <c r="O43" i="1"/>
  <c r="O44" i="1"/>
  <c r="I41" i="1"/>
  <c r="H120" i="1" l="1"/>
  <c r="L41" i="1"/>
  <c r="L38" i="1" s="1"/>
  <c r="G201" i="5"/>
  <c r="G200" i="5"/>
  <c r="G199" i="5"/>
  <c r="G198" i="5"/>
  <c r="G187" i="5"/>
  <c r="G186" i="5"/>
  <c r="G185" i="5"/>
  <c r="G184" i="5"/>
  <c r="G183" i="5"/>
  <c r="G181" i="5"/>
  <c r="G180" i="5"/>
  <c r="G179" i="5"/>
  <c r="G177" i="5"/>
  <c r="G173" i="5"/>
  <c r="G172" i="5"/>
  <c r="G171" i="5"/>
  <c r="G170" i="5"/>
  <c r="G167" i="5"/>
  <c r="G166" i="5"/>
  <c r="G165" i="5"/>
  <c r="G163" i="5"/>
  <c r="G162" i="5"/>
  <c r="G160" i="5"/>
  <c r="G157" i="5"/>
  <c r="G156" i="5"/>
  <c r="G155" i="5"/>
  <c r="G154" i="5"/>
  <c r="G153" i="5"/>
  <c r="G147" i="5"/>
  <c r="G146" i="5"/>
  <c r="G145" i="5"/>
  <c r="G144" i="5"/>
  <c r="G143" i="5"/>
  <c r="G142" i="5"/>
  <c r="G141" i="5"/>
  <c r="G139" i="5"/>
  <c r="G137" i="5"/>
  <c r="G136" i="5"/>
  <c r="G135" i="5"/>
  <c r="G134" i="5"/>
  <c r="G133" i="5"/>
  <c r="G132" i="5"/>
  <c r="G131" i="5"/>
  <c r="G129" i="5"/>
  <c r="G128" i="5"/>
  <c r="G126" i="5"/>
  <c r="G124" i="5"/>
  <c r="G122" i="5"/>
  <c r="G121" i="5"/>
  <c r="G120" i="5"/>
  <c r="G119" i="5"/>
  <c r="G118" i="5"/>
  <c r="G111" i="5"/>
  <c r="G110" i="5"/>
  <c r="G109" i="5"/>
  <c r="G108" i="5"/>
  <c r="G107" i="5"/>
  <c r="G104" i="5"/>
  <c r="G103" i="5"/>
  <c r="G101" i="5"/>
  <c r="G100" i="5"/>
  <c r="G99" i="5"/>
  <c r="G98" i="5"/>
  <c r="G97" i="5"/>
  <c r="G96" i="5"/>
  <c r="G95" i="5"/>
  <c r="G94" i="5"/>
  <c r="G91" i="5"/>
  <c r="G90" i="5"/>
  <c r="G89" i="5"/>
  <c r="G82" i="5"/>
  <c r="G81" i="5"/>
  <c r="G80" i="5"/>
  <c r="G78" i="5"/>
  <c r="G77" i="5"/>
  <c r="G75" i="5"/>
  <c r="G74" i="5"/>
  <c r="G73" i="5"/>
  <c r="G72" i="5"/>
  <c r="G71" i="5"/>
  <c r="G70" i="5"/>
  <c r="G69" i="5"/>
  <c r="G68" i="5"/>
  <c r="G67" i="5"/>
  <c r="G64" i="5"/>
  <c r="G60" i="5"/>
  <c r="G59" i="5"/>
  <c r="G57" i="5"/>
  <c r="G56" i="5"/>
  <c r="G55" i="5"/>
  <c r="G53" i="5"/>
  <c r="G52" i="5"/>
  <c r="G50" i="5"/>
  <c r="G49" i="5"/>
  <c r="G48" i="5"/>
  <c r="G47" i="5"/>
  <c r="G43" i="5"/>
  <c r="G42" i="5"/>
  <c r="G38" i="5"/>
  <c r="G37" i="5"/>
  <c r="G36" i="5"/>
  <c r="G34" i="5"/>
  <c r="G33" i="5"/>
  <c r="G30" i="5"/>
  <c r="G27" i="5"/>
  <c r="G26" i="5"/>
  <c r="G24" i="5"/>
  <c r="G23" i="5"/>
  <c r="G22" i="5"/>
  <c r="G20" i="5"/>
  <c r="G19" i="5"/>
  <c r="G18" i="5"/>
  <c r="G17" i="5"/>
  <c r="G16" i="5"/>
  <c r="G15" i="5"/>
  <c r="G14" i="5"/>
  <c r="G13" i="5"/>
  <c r="G10" i="5"/>
  <c r="G9" i="5"/>
  <c r="G8" i="5"/>
  <c r="G7" i="5"/>
  <c r="T289" i="1"/>
  <c r="S289" i="1"/>
  <c r="R289" i="1"/>
  <c r="Q289" i="1"/>
  <c r="P289" i="1"/>
  <c r="O289" i="1"/>
  <c r="H289" i="1"/>
  <c r="C289" i="1"/>
  <c r="T288" i="1"/>
  <c r="S288" i="1"/>
  <c r="R288" i="1"/>
  <c r="Q288" i="1"/>
  <c r="P288" i="1"/>
  <c r="O288" i="1"/>
  <c r="H288" i="1"/>
  <c r="C288" i="1"/>
  <c r="T287" i="1"/>
  <c r="S287" i="1"/>
  <c r="R287" i="1"/>
  <c r="Q287" i="1"/>
  <c r="P287" i="1"/>
  <c r="O287" i="1"/>
  <c r="H287" i="1"/>
  <c r="C287" i="1"/>
  <c r="T286" i="1"/>
  <c r="S286" i="1"/>
  <c r="R286" i="1"/>
  <c r="Q286" i="1"/>
  <c r="P286" i="1"/>
  <c r="O286" i="1"/>
  <c r="H286" i="1"/>
  <c r="C286" i="1"/>
  <c r="L285" i="1"/>
  <c r="K285" i="1"/>
  <c r="J285" i="1"/>
  <c r="I285" i="1"/>
  <c r="G285" i="1"/>
  <c r="F285" i="1"/>
  <c r="T285" i="1" s="1"/>
  <c r="E285" i="1"/>
  <c r="R285" i="1" s="1"/>
  <c r="D285" i="1"/>
  <c r="P285" i="1" s="1"/>
  <c r="T284" i="1"/>
  <c r="R284" i="1"/>
  <c r="P284" i="1"/>
  <c r="H284" i="1"/>
  <c r="C284" i="1"/>
  <c r="T283" i="1"/>
  <c r="S283" i="1"/>
  <c r="R283" i="1"/>
  <c r="Q283" i="1"/>
  <c r="O283" i="1"/>
  <c r="H283" i="1"/>
  <c r="C283" i="1"/>
  <c r="T282" i="1"/>
  <c r="S282" i="1"/>
  <c r="R282" i="1"/>
  <c r="Q282" i="1"/>
  <c r="P282" i="1"/>
  <c r="O282" i="1"/>
  <c r="H282" i="1"/>
  <c r="C282" i="1"/>
  <c r="L281" i="1"/>
  <c r="K281" i="1"/>
  <c r="J281" i="1"/>
  <c r="I281" i="1"/>
  <c r="G281" i="1"/>
  <c r="F281" i="1"/>
  <c r="E281" i="1"/>
  <c r="R281" i="1" s="1"/>
  <c r="D281" i="1"/>
  <c r="T280" i="1"/>
  <c r="S280" i="1"/>
  <c r="R280" i="1"/>
  <c r="Q280" i="1"/>
  <c r="P280" i="1"/>
  <c r="O280" i="1"/>
  <c r="H280" i="1"/>
  <c r="C280" i="1"/>
  <c r="T279" i="1"/>
  <c r="S279" i="1"/>
  <c r="R279" i="1"/>
  <c r="Q279" i="1"/>
  <c r="P279" i="1"/>
  <c r="O279" i="1"/>
  <c r="H279" i="1"/>
  <c r="C279" i="1"/>
  <c r="L278" i="1"/>
  <c r="K278" i="1"/>
  <c r="J278" i="1"/>
  <c r="I278" i="1"/>
  <c r="I277" i="1" s="1"/>
  <c r="G278" i="1"/>
  <c r="G277" i="1" s="1"/>
  <c r="F278" i="1"/>
  <c r="E278" i="1"/>
  <c r="E277" i="1" s="1"/>
  <c r="D278" i="1"/>
  <c r="P278" i="1" s="1"/>
  <c r="T276" i="1"/>
  <c r="S276" i="1"/>
  <c r="R276" i="1"/>
  <c r="Q276" i="1"/>
  <c r="P276" i="1"/>
  <c r="O276" i="1"/>
  <c r="H276" i="1"/>
  <c r="C276" i="1"/>
  <c r="T275" i="1"/>
  <c r="S275" i="1"/>
  <c r="R275" i="1"/>
  <c r="Q275" i="1"/>
  <c r="P275" i="1"/>
  <c r="O275" i="1"/>
  <c r="H275" i="1"/>
  <c r="C275" i="1"/>
  <c r="K274" i="1"/>
  <c r="K273" i="1" s="1"/>
  <c r="J274" i="1"/>
  <c r="I274" i="1"/>
  <c r="G273" i="1"/>
  <c r="F274" i="1"/>
  <c r="F273" i="1" s="1"/>
  <c r="E274" i="1"/>
  <c r="R274" i="1" s="1"/>
  <c r="D274" i="1"/>
  <c r="D273" i="1" s="1"/>
  <c r="L273" i="1"/>
  <c r="T272" i="1"/>
  <c r="S272" i="1"/>
  <c r="R272" i="1"/>
  <c r="Q272" i="1"/>
  <c r="P272" i="1"/>
  <c r="O272" i="1"/>
  <c r="H272" i="1"/>
  <c r="C272" i="1"/>
  <c r="T271" i="1"/>
  <c r="S271" i="1"/>
  <c r="R271" i="1"/>
  <c r="Q271" i="1"/>
  <c r="P271" i="1"/>
  <c r="O271" i="1"/>
  <c r="H271" i="1"/>
  <c r="C271" i="1"/>
  <c r="T270" i="1"/>
  <c r="S270" i="1"/>
  <c r="R270" i="1"/>
  <c r="Q270" i="1"/>
  <c r="P270" i="1"/>
  <c r="O270" i="1"/>
  <c r="H270" i="1"/>
  <c r="C270" i="1"/>
  <c r="T269" i="1"/>
  <c r="S269" i="1"/>
  <c r="R269" i="1"/>
  <c r="Q269" i="1"/>
  <c r="P269" i="1"/>
  <c r="O269" i="1"/>
  <c r="H269" i="1"/>
  <c r="C269" i="1"/>
  <c r="K268" i="1"/>
  <c r="J268" i="1"/>
  <c r="I268" i="1"/>
  <c r="I267" i="1" s="1"/>
  <c r="G268" i="1"/>
  <c r="F268" i="1"/>
  <c r="T268" i="1" s="1"/>
  <c r="E268" i="1"/>
  <c r="E267" i="1" s="1"/>
  <c r="D268" i="1"/>
  <c r="D267" i="1" s="1"/>
  <c r="L267" i="1"/>
  <c r="K267" i="1"/>
  <c r="J267" i="1"/>
  <c r="G267" i="1"/>
  <c r="T266" i="1"/>
  <c r="S266" i="1"/>
  <c r="R266" i="1"/>
  <c r="Q266" i="1"/>
  <c r="P266" i="1"/>
  <c r="O266" i="1"/>
  <c r="C266" i="1"/>
  <c r="T263" i="1"/>
  <c r="S263" i="1"/>
  <c r="R263" i="1"/>
  <c r="Q263" i="1"/>
  <c r="P263" i="1"/>
  <c r="O263" i="1"/>
  <c r="H263" i="1"/>
  <c r="C263" i="1"/>
  <c r="K262" i="1"/>
  <c r="K261" i="1" s="1"/>
  <c r="J262" i="1"/>
  <c r="J261" i="1" s="1"/>
  <c r="L261" i="1"/>
  <c r="T259" i="1"/>
  <c r="S259" i="1"/>
  <c r="R259" i="1"/>
  <c r="Q259" i="1"/>
  <c r="P259" i="1"/>
  <c r="O259" i="1"/>
  <c r="H259" i="1"/>
  <c r="C259" i="1"/>
  <c r="T258" i="1"/>
  <c r="S258" i="1"/>
  <c r="R258" i="1"/>
  <c r="Q258" i="1"/>
  <c r="P258" i="1"/>
  <c r="O258" i="1"/>
  <c r="H258" i="1"/>
  <c r="C258" i="1"/>
  <c r="K257" i="1"/>
  <c r="J257" i="1"/>
  <c r="I257" i="1"/>
  <c r="F257" i="1"/>
  <c r="E257" i="1"/>
  <c r="D257" i="1"/>
  <c r="L256" i="1"/>
  <c r="K256" i="1"/>
  <c r="J256" i="1"/>
  <c r="I256" i="1"/>
  <c r="G256" i="1"/>
  <c r="F256" i="1"/>
  <c r="T256" i="1" s="1"/>
  <c r="E256" i="1"/>
  <c r="D256" i="1"/>
  <c r="P256" i="1" s="1"/>
  <c r="T255" i="1"/>
  <c r="S255" i="1"/>
  <c r="R255" i="1"/>
  <c r="Q255" i="1"/>
  <c r="H255" i="1"/>
  <c r="C255" i="1"/>
  <c r="T254" i="1"/>
  <c r="S254" i="1"/>
  <c r="R254" i="1"/>
  <c r="Q254" i="1"/>
  <c r="H254" i="1"/>
  <c r="C254" i="1"/>
  <c r="T253" i="1"/>
  <c r="S253" i="1"/>
  <c r="R253" i="1"/>
  <c r="Q253" i="1"/>
  <c r="H253" i="1"/>
  <c r="C253" i="1"/>
  <c r="T252" i="1"/>
  <c r="S252" i="1"/>
  <c r="R252" i="1"/>
  <c r="Q252" i="1"/>
  <c r="H252" i="1"/>
  <c r="C252" i="1"/>
  <c r="K251" i="1"/>
  <c r="J251" i="1"/>
  <c r="J250" i="1" s="1"/>
  <c r="I251" i="1"/>
  <c r="F251" i="1"/>
  <c r="F250" i="1" s="1"/>
  <c r="E251" i="1"/>
  <c r="D251" i="1"/>
  <c r="D250" i="1" s="1"/>
  <c r="L250" i="1"/>
  <c r="G250" i="1"/>
  <c r="T249" i="1"/>
  <c r="S249" i="1"/>
  <c r="R249" i="1"/>
  <c r="Q249" i="1"/>
  <c r="H249" i="1"/>
  <c r="C249" i="1"/>
  <c r="T248" i="1"/>
  <c r="S248" i="1"/>
  <c r="R248" i="1"/>
  <c r="Q248" i="1"/>
  <c r="H248" i="1"/>
  <c r="C248" i="1"/>
  <c r="T247" i="1"/>
  <c r="S247" i="1"/>
  <c r="R247" i="1"/>
  <c r="Q247" i="1"/>
  <c r="H247" i="1"/>
  <c r="C247" i="1"/>
  <c r="T246" i="1"/>
  <c r="S246" i="1"/>
  <c r="R246" i="1"/>
  <c r="Q246" i="1"/>
  <c r="H246" i="1"/>
  <c r="C246" i="1"/>
  <c r="T245" i="1"/>
  <c r="S245" i="1"/>
  <c r="Q245" i="1"/>
  <c r="H245" i="1"/>
  <c r="C245" i="1"/>
  <c r="T244" i="1"/>
  <c r="S244" i="1"/>
  <c r="R244" i="1"/>
  <c r="Q244" i="1"/>
  <c r="P244" i="1"/>
  <c r="O244" i="1"/>
  <c r="H244" i="1"/>
  <c r="C244" i="1"/>
  <c r="T243" i="1"/>
  <c r="S243" i="1"/>
  <c r="R243" i="1"/>
  <c r="Q243" i="1"/>
  <c r="P243" i="1"/>
  <c r="O243" i="1"/>
  <c r="H243" i="1"/>
  <c r="C243" i="1"/>
  <c r="T242" i="1"/>
  <c r="S242" i="1"/>
  <c r="R242" i="1"/>
  <c r="Q242" i="1"/>
  <c r="P242" i="1"/>
  <c r="O242" i="1"/>
  <c r="H242" i="1"/>
  <c r="C242" i="1"/>
  <c r="T241" i="1"/>
  <c r="S241" i="1"/>
  <c r="R241" i="1"/>
  <c r="Q241" i="1"/>
  <c r="P241" i="1"/>
  <c r="O241" i="1"/>
  <c r="H241" i="1"/>
  <c r="C241" i="1"/>
  <c r="T240" i="1"/>
  <c r="S240" i="1"/>
  <c r="R240" i="1"/>
  <c r="Q240" i="1"/>
  <c r="P240" i="1"/>
  <c r="O240" i="1"/>
  <c r="H240" i="1"/>
  <c r="C240" i="1"/>
  <c r="K239" i="1"/>
  <c r="J239" i="1"/>
  <c r="F239" i="1"/>
  <c r="E239" i="1"/>
  <c r="D239" i="1"/>
  <c r="T238" i="1"/>
  <c r="S238" i="1"/>
  <c r="R238" i="1"/>
  <c r="Q238" i="1"/>
  <c r="P238" i="1"/>
  <c r="O238" i="1"/>
  <c r="H238" i="1"/>
  <c r="C238" i="1"/>
  <c r="T237" i="1"/>
  <c r="S237" i="1"/>
  <c r="R237" i="1"/>
  <c r="Q237" i="1"/>
  <c r="P237" i="1"/>
  <c r="O237" i="1"/>
  <c r="H237" i="1"/>
  <c r="C237" i="1"/>
  <c r="T236" i="1"/>
  <c r="S236" i="1"/>
  <c r="R236" i="1"/>
  <c r="Q236" i="1"/>
  <c r="P236" i="1"/>
  <c r="O236" i="1"/>
  <c r="H236" i="1"/>
  <c r="C236" i="1"/>
  <c r="T235" i="1"/>
  <c r="S235" i="1"/>
  <c r="R235" i="1"/>
  <c r="Q235" i="1"/>
  <c r="P235" i="1"/>
  <c r="O235" i="1"/>
  <c r="H235" i="1"/>
  <c r="C235" i="1"/>
  <c r="T234" i="1"/>
  <c r="S234" i="1"/>
  <c r="R234" i="1"/>
  <c r="Q234" i="1"/>
  <c r="P234" i="1"/>
  <c r="O234" i="1"/>
  <c r="H234" i="1"/>
  <c r="C234" i="1"/>
  <c r="K233" i="1"/>
  <c r="J233" i="1"/>
  <c r="F233" i="1"/>
  <c r="E233" i="1"/>
  <c r="D233" i="1"/>
  <c r="L232" i="1"/>
  <c r="G232" i="1"/>
  <c r="T230" i="1"/>
  <c r="S230" i="1"/>
  <c r="R230" i="1"/>
  <c r="Q230" i="1"/>
  <c r="P230" i="1"/>
  <c r="O230" i="1"/>
  <c r="H230" i="1"/>
  <c r="C230" i="1"/>
  <c r="T229" i="1"/>
  <c r="S229" i="1"/>
  <c r="R229" i="1"/>
  <c r="Q229" i="1"/>
  <c r="P229" i="1"/>
  <c r="O229" i="1"/>
  <c r="H229" i="1"/>
  <c r="C229" i="1"/>
  <c r="T228" i="1"/>
  <c r="S228" i="1"/>
  <c r="R228" i="1"/>
  <c r="Q228" i="1"/>
  <c r="P228" i="1"/>
  <c r="O228" i="1"/>
  <c r="H228" i="1"/>
  <c r="C228" i="1"/>
  <c r="T227" i="1"/>
  <c r="S227" i="1"/>
  <c r="R227" i="1"/>
  <c r="Q227" i="1"/>
  <c r="P227" i="1"/>
  <c r="O227" i="1"/>
  <c r="H227" i="1"/>
  <c r="C227" i="1"/>
  <c r="T226" i="1"/>
  <c r="S226" i="1"/>
  <c r="R226" i="1"/>
  <c r="Q226" i="1"/>
  <c r="P226" i="1"/>
  <c r="O226" i="1"/>
  <c r="H226" i="1"/>
  <c r="C226" i="1"/>
  <c r="L225" i="1"/>
  <c r="L218" i="1" s="1"/>
  <c r="K225" i="1"/>
  <c r="T225" i="1" s="1"/>
  <c r="J225" i="1"/>
  <c r="I225" i="1"/>
  <c r="P225" i="1" s="1"/>
  <c r="T224" i="1"/>
  <c r="S224" i="1"/>
  <c r="R224" i="1"/>
  <c r="Q224" i="1"/>
  <c r="P224" i="1"/>
  <c r="O224" i="1"/>
  <c r="H224" i="1"/>
  <c r="C224" i="1"/>
  <c r="T223" i="1"/>
  <c r="S223" i="1"/>
  <c r="R223" i="1"/>
  <c r="Q223" i="1"/>
  <c r="P223" i="1"/>
  <c r="O223" i="1"/>
  <c r="H223" i="1"/>
  <c r="C223" i="1"/>
  <c r="T222" i="1"/>
  <c r="S222" i="1"/>
  <c r="R222" i="1"/>
  <c r="Q222" i="1"/>
  <c r="P222" i="1"/>
  <c r="O222" i="1"/>
  <c r="H222" i="1"/>
  <c r="C222" i="1"/>
  <c r="L221" i="1"/>
  <c r="K221" i="1"/>
  <c r="J221" i="1"/>
  <c r="I221" i="1"/>
  <c r="I219" i="1" s="1"/>
  <c r="G221" i="1"/>
  <c r="G219" i="1" s="1"/>
  <c r="G218" i="1" s="1"/>
  <c r="F221" i="1"/>
  <c r="T221" i="1" s="1"/>
  <c r="E221" i="1"/>
  <c r="E219" i="1" s="1"/>
  <c r="E218" i="1" s="1"/>
  <c r="D221" i="1"/>
  <c r="P221" i="1" s="1"/>
  <c r="T220" i="1"/>
  <c r="S220" i="1"/>
  <c r="R220" i="1"/>
  <c r="Q220" i="1"/>
  <c r="P220" i="1"/>
  <c r="O220" i="1"/>
  <c r="H220" i="1"/>
  <c r="C220" i="1"/>
  <c r="K219" i="1"/>
  <c r="J219" i="1"/>
  <c r="T217" i="1"/>
  <c r="S217" i="1"/>
  <c r="R217" i="1"/>
  <c r="Q217" i="1"/>
  <c r="P217" i="1"/>
  <c r="O217" i="1"/>
  <c r="H217" i="1"/>
  <c r="C217" i="1"/>
  <c r="T216" i="1"/>
  <c r="S216" i="1"/>
  <c r="R216" i="1"/>
  <c r="Q216" i="1"/>
  <c r="P216" i="1"/>
  <c r="O216" i="1"/>
  <c r="H216" i="1"/>
  <c r="C216" i="1"/>
  <c r="T215" i="1"/>
  <c r="S215" i="1"/>
  <c r="R215" i="1"/>
  <c r="Q215" i="1"/>
  <c r="P215" i="1"/>
  <c r="O215" i="1"/>
  <c r="H215" i="1"/>
  <c r="C215" i="1"/>
  <c r="T214" i="1"/>
  <c r="S214" i="1"/>
  <c r="R214" i="1"/>
  <c r="Q214" i="1"/>
  <c r="P214" i="1"/>
  <c r="O214" i="1"/>
  <c r="H214" i="1"/>
  <c r="C214" i="1"/>
  <c r="T213" i="1"/>
  <c r="S213" i="1"/>
  <c r="R213" i="1"/>
  <c r="Q213" i="1"/>
  <c r="P213" i="1"/>
  <c r="O213" i="1"/>
  <c r="H213" i="1"/>
  <c r="C213" i="1"/>
  <c r="T212" i="1"/>
  <c r="S212" i="1"/>
  <c r="R212" i="1"/>
  <c r="Q212" i="1"/>
  <c r="P212" i="1"/>
  <c r="O212" i="1"/>
  <c r="H212" i="1"/>
  <c r="C212" i="1"/>
  <c r="T211" i="1"/>
  <c r="S211" i="1"/>
  <c r="R211" i="1"/>
  <c r="Q211" i="1"/>
  <c r="P211" i="1"/>
  <c r="O211" i="1"/>
  <c r="H211" i="1"/>
  <c r="C211" i="1"/>
  <c r="T210" i="1"/>
  <c r="S210" i="1"/>
  <c r="R210" i="1"/>
  <c r="Q210" i="1"/>
  <c r="P210" i="1"/>
  <c r="O210" i="1"/>
  <c r="H210" i="1"/>
  <c r="C210" i="1"/>
  <c r="K209" i="1"/>
  <c r="K208" i="1" s="1"/>
  <c r="J209" i="1"/>
  <c r="I209" i="1"/>
  <c r="G209" i="1"/>
  <c r="G208" i="1" s="1"/>
  <c r="F209" i="1"/>
  <c r="E209" i="1"/>
  <c r="E208" i="1" s="1"/>
  <c r="D208" i="1"/>
  <c r="L208" i="1"/>
  <c r="T203" i="1"/>
  <c r="S203" i="1"/>
  <c r="R203" i="1"/>
  <c r="Q203" i="1"/>
  <c r="P203" i="1"/>
  <c r="O203" i="1"/>
  <c r="H203" i="1"/>
  <c r="C203" i="1"/>
  <c r="T202" i="1"/>
  <c r="S202" i="1"/>
  <c r="R202" i="1"/>
  <c r="Q202" i="1"/>
  <c r="P202" i="1"/>
  <c r="O202" i="1"/>
  <c r="H202" i="1"/>
  <c r="C202" i="1"/>
  <c r="T201" i="1"/>
  <c r="S201" i="1"/>
  <c r="R201" i="1"/>
  <c r="Q201" i="1"/>
  <c r="P201" i="1"/>
  <c r="O201" i="1"/>
  <c r="H201" i="1"/>
  <c r="C201" i="1"/>
  <c r="L200" i="1"/>
  <c r="K200" i="1"/>
  <c r="J200" i="1"/>
  <c r="I200" i="1"/>
  <c r="G200" i="1"/>
  <c r="F200" i="1"/>
  <c r="T200" i="1" s="1"/>
  <c r="E200" i="1"/>
  <c r="R200" i="1" s="1"/>
  <c r="D200" i="1"/>
  <c r="T199" i="1"/>
  <c r="S199" i="1"/>
  <c r="R199" i="1"/>
  <c r="Q199" i="1"/>
  <c r="P199" i="1"/>
  <c r="O199" i="1"/>
  <c r="H199" i="1"/>
  <c r="C199" i="1"/>
  <c r="T198" i="1"/>
  <c r="S198" i="1"/>
  <c r="R198" i="1"/>
  <c r="Q198" i="1"/>
  <c r="P198" i="1"/>
  <c r="O198" i="1"/>
  <c r="H198" i="1"/>
  <c r="C198" i="1"/>
  <c r="K197" i="1"/>
  <c r="J197" i="1"/>
  <c r="I197" i="1"/>
  <c r="F197" i="1"/>
  <c r="E197" i="1"/>
  <c r="D197" i="1"/>
  <c r="T196" i="1"/>
  <c r="S196" i="1"/>
  <c r="R196" i="1"/>
  <c r="Q196" i="1"/>
  <c r="P196" i="1"/>
  <c r="O196" i="1"/>
  <c r="H196" i="1"/>
  <c r="C196" i="1"/>
  <c r="Q195" i="1"/>
  <c r="G195" i="1"/>
  <c r="F195" i="1"/>
  <c r="S195" i="1" s="1"/>
  <c r="E195" i="1"/>
  <c r="O195" i="1" s="1"/>
  <c r="D195" i="1"/>
  <c r="P195" i="1" s="1"/>
  <c r="T194" i="1"/>
  <c r="S194" i="1"/>
  <c r="R194" i="1"/>
  <c r="Q194" i="1"/>
  <c r="P194" i="1"/>
  <c r="O194" i="1"/>
  <c r="H194" i="1"/>
  <c r="C194" i="1"/>
  <c r="T193" i="1"/>
  <c r="S193" i="1"/>
  <c r="R193" i="1"/>
  <c r="Q193" i="1"/>
  <c r="P193" i="1"/>
  <c r="O193" i="1"/>
  <c r="H193" i="1"/>
  <c r="C193" i="1"/>
  <c r="T192" i="1"/>
  <c r="S192" i="1"/>
  <c r="R192" i="1"/>
  <c r="Q192" i="1"/>
  <c r="P192" i="1"/>
  <c r="O192" i="1"/>
  <c r="H192" i="1"/>
  <c r="C192" i="1"/>
  <c r="T191" i="1"/>
  <c r="S191" i="1"/>
  <c r="R191" i="1"/>
  <c r="Q191" i="1"/>
  <c r="P191" i="1"/>
  <c r="O191" i="1"/>
  <c r="H191" i="1"/>
  <c r="C191" i="1"/>
  <c r="T190" i="1"/>
  <c r="S190" i="1"/>
  <c r="R190" i="1"/>
  <c r="Q190" i="1"/>
  <c r="P190" i="1"/>
  <c r="O190" i="1"/>
  <c r="H190" i="1"/>
  <c r="C190" i="1"/>
  <c r="T189" i="1"/>
  <c r="S189" i="1"/>
  <c r="R189" i="1"/>
  <c r="Q189" i="1"/>
  <c r="P189" i="1"/>
  <c r="O189" i="1"/>
  <c r="H189" i="1"/>
  <c r="C189" i="1"/>
  <c r="L188" i="1"/>
  <c r="K188" i="1"/>
  <c r="J188" i="1"/>
  <c r="I188" i="1"/>
  <c r="I187" i="1" s="1"/>
  <c r="I186" i="1" s="1"/>
  <c r="G188" i="1"/>
  <c r="G187" i="1" s="1"/>
  <c r="F188" i="1"/>
  <c r="F187" i="1" s="1"/>
  <c r="E188" i="1"/>
  <c r="E187" i="1" s="1"/>
  <c r="D188" i="1"/>
  <c r="D187" i="1" s="1"/>
  <c r="T185" i="1"/>
  <c r="S185" i="1"/>
  <c r="R185" i="1"/>
  <c r="Q185" i="1"/>
  <c r="P185" i="1"/>
  <c r="O185" i="1"/>
  <c r="H185" i="1"/>
  <c r="C185" i="1"/>
  <c r="K184" i="1"/>
  <c r="J184" i="1"/>
  <c r="I184" i="1"/>
  <c r="F184" i="1"/>
  <c r="E184" i="1"/>
  <c r="D184" i="1"/>
  <c r="T183" i="1"/>
  <c r="S183" i="1"/>
  <c r="R183" i="1"/>
  <c r="Q183" i="1"/>
  <c r="P183" i="1"/>
  <c r="O183" i="1"/>
  <c r="H183" i="1"/>
  <c r="C183" i="1"/>
  <c r="K182" i="1"/>
  <c r="K181" i="1" s="1"/>
  <c r="J182" i="1"/>
  <c r="J181" i="1" s="1"/>
  <c r="I182" i="1"/>
  <c r="I181" i="1" s="1"/>
  <c r="F182" i="1"/>
  <c r="F181" i="1" s="1"/>
  <c r="E182" i="1"/>
  <c r="D182" i="1"/>
  <c r="D181" i="1" s="1"/>
  <c r="L181" i="1"/>
  <c r="G181" i="1"/>
  <c r="T180" i="1"/>
  <c r="S180" i="1"/>
  <c r="R180" i="1"/>
  <c r="Q180" i="1"/>
  <c r="P180" i="1"/>
  <c r="O180" i="1"/>
  <c r="H180" i="1"/>
  <c r="C180" i="1"/>
  <c r="T179" i="1"/>
  <c r="S179" i="1"/>
  <c r="Q179" i="1"/>
  <c r="P179" i="1"/>
  <c r="O179" i="1"/>
  <c r="H179" i="1"/>
  <c r="C179" i="1"/>
  <c r="T178" i="1"/>
  <c r="S178" i="1"/>
  <c r="R178" i="1"/>
  <c r="Q178" i="1"/>
  <c r="P178" i="1"/>
  <c r="O178" i="1"/>
  <c r="H178" i="1"/>
  <c r="C178" i="1"/>
  <c r="T175" i="1"/>
  <c r="S175" i="1"/>
  <c r="R175" i="1"/>
  <c r="Q175" i="1"/>
  <c r="P175" i="1"/>
  <c r="O175" i="1"/>
  <c r="H175" i="1"/>
  <c r="C175" i="1"/>
  <c r="T174" i="1"/>
  <c r="S174" i="1"/>
  <c r="R174" i="1"/>
  <c r="Q174" i="1"/>
  <c r="P174" i="1"/>
  <c r="O174" i="1"/>
  <c r="H174" i="1"/>
  <c r="C174" i="1"/>
  <c r="T173" i="1"/>
  <c r="S173" i="1"/>
  <c r="R173" i="1"/>
  <c r="Q173" i="1"/>
  <c r="P173" i="1"/>
  <c r="O173" i="1"/>
  <c r="H173" i="1"/>
  <c r="C173" i="1"/>
  <c r="K172" i="1"/>
  <c r="J172" i="1"/>
  <c r="I172" i="1"/>
  <c r="F172" i="1"/>
  <c r="E172" i="1"/>
  <c r="E167" i="1" s="1"/>
  <c r="D172" i="1"/>
  <c r="T170" i="1"/>
  <c r="S170" i="1"/>
  <c r="R170" i="1"/>
  <c r="Q170" i="1"/>
  <c r="P170" i="1"/>
  <c r="O170" i="1"/>
  <c r="H170" i="1"/>
  <c r="C170" i="1"/>
  <c r="T169" i="1"/>
  <c r="S169" i="1"/>
  <c r="R169" i="1"/>
  <c r="Q169" i="1"/>
  <c r="P169" i="1"/>
  <c r="O169" i="1"/>
  <c r="H169" i="1"/>
  <c r="C169" i="1"/>
  <c r="L167" i="1"/>
  <c r="G167" i="1"/>
  <c r="T165" i="1"/>
  <c r="S165" i="1"/>
  <c r="R165" i="1"/>
  <c r="Q165" i="1"/>
  <c r="P165" i="1"/>
  <c r="O165" i="1"/>
  <c r="H165" i="1"/>
  <c r="C165" i="1"/>
  <c r="T164" i="1"/>
  <c r="S164" i="1"/>
  <c r="R164" i="1"/>
  <c r="Q164" i="1"/>
  <c r="P164" i="1"/>
  <c r="O164" i="1"/>
  <c r="H164" i="1"/>
  <c r="C164" i="1"/>
  <c r="L163" i="1"/>
  <c r="K163" i="1"/>
  <c r="J163" i="1"/>
  <c r="I163" i="1"/>
  <c r="G163" i="1"/>
  <c r="F163" i="1"/>
  <c r="T163" i="1" s="1"/>
  <c r="E163" i="1"/>
  <c r="D163" i="1"/>
  <c r="T162" i="1"/>
  <c r="S162" i="1"/>
  <c r="R162" i="1"/>
  <c r="Q162" i="1"/>
  <c r="P162" i="1"/>
  <c r="O162" i="1"/>
  <c r="H162" i="1"/>
  <c r="C162" i="1"/>
  <c r="T161" i="1"/>
  <c r="S161" i="1"/>
  <c r="R161" i="1"/>
  <c r="Q161" i="1"/>
  <c r="P161" i="1"/>
  <c r="O161" i="1"/>
  <c r="H161" i="1"/>
  <c r="C161" i="1"/>
  <c r="T160" i="1"/>
  <c r="S160" i="1"/>
  <c r="R160" i="1"/>
  <c r="Q160" i="1"/>
  <c r="P160" i="1"/>
  <c r="O160" i="1"/>
  <c r="H160" i="1"/>
  <c r="C160" i="1"/>
  <c r="T159" i="1"/>
  <c r="S159" i="1"/>
  <c r="R159" i="1"/>
  <c r="Q159" i="1"/>
  <c r="P159" i="1"/>
  <c r="O159" i="1"/>
  <c r="H159" i="1"/>
  <c r="C159" i="1"/>
  <c r="P158" i="1"/>
  <c r="O158" i="1"/>
  <c r="K158" i="1"/>
  <c r="K151" i="1" s="1"/>
  <c r="J158" i="1"/>
  <c r="G158" i="1"/>
  <c r="F158" i="1"/>
  <c r="E158" i="1"/>
  <c r="E157" i="1" s="1"/>
  <c r="E151" i="1" s="1"/>
  <c r="I157" i="1"/>
  <c r="D157" i="1"/>
  <c r="D151" i="1" s="1"/>
  <c r="R156" i="1"/>
  <c r="Q156" i="1"/>
  <c r="P156" i="1"/>
  <c r="O156" i="1"/>
  <c r="H156" i="1"/>
  <c r="G156" i="1"/>
  <c r="T155" i="1"/>
  <c r="S155" i="1"/>
  <c r="R155" i="1"/>
  <c r="Q155" i="1"/>
  <c r="P155" i="1"/>
  <c r="O155" i="1"/>
  <c r="H155" i="1"/>
  <c r="C155" i="1"/>
  <c r="T154" i="1"/>
  <c r="S154" i="1"/>
  <c r="R154" i="1"/>
  <c r="Q154" i="1"/>
  <c r="P154" i="1"/>
  <c r="O154" i="1"/>
  <c r="H154" i="1"/>
  <c r="C154" i="1"/>
  <c r="T153" i="1"/>
  <c r="S153" i="1"/>
  <c r="R153" i="1"/>
  <c r="Q153" i="1"/>
  <c r="P153" i="1"/>
  <c r="O153" i="1"/>
  <c r="H153" i="1"/>
  <c r="C153" i="1"/>
  <c r="T152" i="1"/>
  <c r="S152" i="1"/>
  <c r="R152" i="1"/>
  <c r="Q152" i="1"/>
  <c r="P152" i="1"/>
  <c r="O152" i="1"/>
  <c r="H152" i="1"/>
  <c r="C152" i="1"/>
  <c r="L151" i="1"/>
  <c r="I151" i="1"/>
  <c r="H150" i="1"/>
  <c r="C150" i="1"/>
  <c r="T149" i="1"/>
  <c r="S149" i="1"/>
  <c r="R149" i="1"/>
  <c r="Q149" i="1"/>
  <c r="P149" i="1"/>
  <c r="O149" i="1"/>
  <c r="H149" i="1"/>
  <c r="C149" i="1"/>
  <c r="T148" i="1"/>
  <c r="S148" i="1"/>
  <c r="R148" i="1"/>
  <c r="Q148" i="1"/>
  <c r="P148" i="1"/>
  <c r="O148" i="1"/>
  <c r="H148" i="1"/>
  <c r="C148" i="1"/>
  <c r="K147" i="1"/>
  <c r="J147" i="1"/>
  <c r="I147" i="1"/>
  <c r="F147" i="1"/>
  <c r="E147" i="1"/>
  <c r="D147" i="1"/>
  <c r="L146" i="1"/>
  <c r="K146" i="1"/>
  <c r="J146" i="1"/>
  <c r="I146" i="1"/>
  <c r="G146" i="1"/>
  <c r="F146" i="1"/>
  <c r="T146" i="1" s="1"/>
  <c r="E146" i="1"/>
  <c r="D146" i="1"/>
  <c r="P146" i="1" s="1"/>
  <c r="T145" i="1"/>
  <c r="S145" i="1"/>
  <c r="R145" i="1"/>
  <c r="Q145" i="1"/>
  <c r="P145" i="1"/>
  <c r="O145" i="1"/>
  <c r="H145" i="1"/>
  <c r="C145" i="1"/>
  <c r="L144" i="1"/>
  <c r="K144" i="1"/>
  <c r="K143" i="1" s="1"/>
  <c r="J144" i="1"/>
  <c r="I144" i="1"/>
  <c r="I143" i="1" s="1"/>
  <c r="G144" i="1"/>
  <c r="F144" i="1"/>
  <c r="E144" i="1"/>
  <c r="D144" i="1"/>
  <c r="P144" i="1" s="1"/>
  <c r="T142" i="1"/>
  <c r="S142" i="1"/>
  <c r="R142" i="1"/>
  <c r="Q142" i="1"/>
  <c r="P142" i="1"/>
  <c r="O142" i="1"/>
  <c r="H142" i="1"/>
  <c r="C142" i="1"/>
  <c r="T141" i="1"/>
  <c r="S141" i="1"/>
  <c r="R141" i="1"/>
  <c r="Q141" i="1"/>
  <c r="P141" i="1"/>
  <c r="O141" i="1"/>
  <c r="H141" i="1"/>
  <c r="C141" i="1"/>
  <c r="L140" i="1"/>
  <c r="K140" i="1"/>
  <c r="J140" i="1"/>
  <c r="I140" i="1"/>
  <c r="G140" i="1"/>
  <c r="F140" i="1"/>
  <c r="T140" i="1" s="1"/>
  <c r="E140" i="1"/>
  <c r="D140" i="1"/>
  <c r="P140" i="1" s="1"/>
  <c r="T139" i="1"/>
  <c r="S139" i="1"/>
  <c r="R139" i="1"/>
  <c r="Q139" i="1"/>
  <c r="P139" i="1"/>
  <c r="O139" i="1"/>
  <c r="H139" i="1"/>
  <c r="C139" i="1"/>
  <c r="T138" i="1"/>
  <c r="S138" i="1"/>
  <c r="R138" i="1"/>
  <c r="Q138" i="1"/>
  <c r="P138" i="1"/>
  <c r="O138" i="1"/>
  <c r="H138" i="1"/>
  <c r="C138" i="1"/>
  <c r="T137" i="1"/>
  <c r="S137" i="1"/>
  <c r="R137" i="1"/>
  <c r="Q137" i="1"/>
  <c r="P137" i="1"/>
  <c r="O137" i="1"/>
  <c r="H137" i="1"/>
  <c r="C137" i="1"/>
  <c r="I136" i="1"/>
  <c r="H136" i="1" s="1"/>
  <c r="G136" i="1"/>
  <c r="F136" i="1"/>
  <c r="S136" i="1" s="1"/>
  <c r="E136" i="1"/>
  <c r="R136" i="1" s="1"/>
  <c r="D136" i="1"/>
  <c r="P135" i="1"/>
  <c r="O135" i="1"/>
  <c r="H135" i="1"/>
  <c r="C135" i="1"/>
  <c r="T134" i="1"/>
  <c r="S134" i="1"/>
  <c r="R134" i="1"/>
  <c r="Q134" i="1"/>
  <c r="P134" i="1"/>
  <c r="O134" i="1"/>
  <c r="H134" i="1"/>
  <c r="C134" i="1"/>
  <c r="T133" i="1"/>
  <c r="S133" i="1"/>
  <c r="R133" i="1"/>
  <c r="Q133" i="1"/>
  <c r="P133" i="1"/>
  <c r="O133" i="1"/>
  <c r="H133" i="1"/>
  <c r="C133" i="1"/>
  <c r="T132" i="1"/>
  <c r="S132" i="1"/>
  <c r="R132" i="1"/>
  <c r="Q132" i="1"/>
  <c r="P132" i="1"/>
  <c r="O132" i="1"/>
  <c r="H132" i="1"/>
  <c r="C132" i="1"/>
  <c r="T131" i="1"/>
  <c r="S131" i="1"/>
  <c r="R131" i="1"/>
  <c r="Q131" i="1"/>
  <c r="P131" i="1"/>
  <c r="O131" i="1"/>
  <c r="H131" i="1"/>
  <c r="C131" i="1"/>
  <c r="T130" i="1"/>
  <c r="S130" i="1"/>
  <c r="R130" i="1"/>
  <c r="Q130" i="1"/>
  <c r="P130" i="1"/>
  <c r="O130" i="1"/>
  <c r="H130" i="1"/>
  <c r="C130" i="1"/>
  <c r="L129" i="1"/>
  <c r="L128" i="1" s="1"/>
  <c r="K129" i="1"/>
  <c r="K128" i="1" s="1"/>
  <c r="J129" i="1"/>
  <c r="I129" i="1"/>
  <c r="G129" i="1"/>
  <c r="G128" i="1" s="1"/>
  <c r="F129" i="1"/>
  <c r="T129" i="1" s="1"/>
  <c r="E129" i="1"/>
  <c r="E128" i="1" s="1"/>
  <c r="D129" i="1"/>
  <c r="T127" i="1"/>
  <c r="S127" i="1"/>
  <c r="R127" i="1"/>
  <c r="Q127" i="1"/>
  <c r="P127" i="1"/>
  <c r="O127" i="1"/>
  <c r="H127" i="1"/>
  <c r="C127" i="1"/>
  <c r="T126" i="1"/>
  <c r="S126" i="1"/>
  <c r="R126" i="1"/>
  <c r="Q126" i="1"/>
  <c r="P126" i="1"/>
  <c r="O126" i="1"/>
  <c r="H126" i="1"/>
  <c r="C126" i="1"/>
  <c r="K125" i="1"/>
  <c r="J125" i="1"/>
  <c r="J123" i="1" s="1"/>
  <c r="F125" i="1"/>
  <c r="F123" i="1" s="1"/>
  <c r="E125" i="1"/>
  <c r="D125" i="1"/>
  <c r="T124" i="1"/>
  <c r="S124" i="1"/>
  <c r="R124" i="1"/>
  <c r="Q124" i="1"/>
  <c r="P124" i="1"/>
  <c r="O124" i="1"/>
  <c r="H124" i="1"/>
  <c r="C124" i="1"/>
  <c r="L123" i="1"/>
  <c r="G123" i="1"/>
  <c r="C122" i="1"/>
  <c r="M122" i="1" s="1"/>
  <c r="C121" i="1"/>
  <c r="M121" i="1" s="1"/>
  <c r="G120" i="1"/>
  <c r="F120" i="1"/>
  <c r="E120" i="1"/>
  <c r="D120" i="1"/>
  <c r="T119" i="1"/>
  <c r="S119" i="1"/>
  <c r="R119" i="1"/>
  <c r="Q119" i="1"/>
  <c r="P119" i="1"/>
  <c r="O119" i="1"/>
  <c r="H119" i="1"/>
  <c r="C119" i="1"/>
  <c r="T118" i="1"/>
  <c r="S118" i="1"/>
  <c r="R118" i="1"/>
  <c r="Q118" i="1"/>
  <c r="P118" i="1"/>
  <c r="O118" i="1"/>
  <c r="H118" i="1"/>
  <c r="C118" i="1"/>
  <c r="T117" i="1"/>
  <c r="S117" i="1"/>
  <c r="R117" i="1"/>
  <c r="Q117" i="1"/>
  <c r="P117" i="1"/>
  <c r="O117" i="1"/>
  <c r="H117" i="1"/>
  <c r="C117" i="1"/>
  <c r="K116" i="1"/>
  <c r="K115" i="1" s="1"/>
  <c r="J116" i="1"/>
  <c r="J115" i="1" s="1"/>
  <c r="G116" i="1"/>
  <c r="F116" i="1"/>
  <c r="E116" i="1"/>
  <c r="D116" i="1"/>
  <c r="P116" i="1" s="1"/>
  <c r="T113" i="1"/>
  <c r="S113" i="1"/>
  <c r="R113" i="1"/>
  <c r="Q113" i="1"/>
  <c r="P113" i="1"/>
  <c r="O113" i="1"/>
  <c r="H113" i="1"/>
  <c r="C113" i="1"/>
  <c r="L112" i="1"/>
  <c r="K112" i="1"/>
  <c r="J112" i="1"/>
  <c r="I112" i="1"/>
  <c r="G112" i="1"/>
  <c r="F112" i="1"/>
  <c r="T112" i="1" s="1"/>
  <c r="E112" i="1"/>
  <c r="D112" i="1"/>
  <c r="P112" i="1" s="1"/>
  <c r="T111" i="1"/>
  <c r="S111" i="1"/>
  <c r="R111" i="1"/>
  <c r="Q111" i="1"/>
  <c r="P111" i="1"/>
  <c r="O111" i="1"/>
  <c r="H111" i="1"/>
  <c r="C111" i="1"/>
  <c r="T110" i="1"/>
  <c r="S110" i="1"/>
  <c r="R110" i="1"/>
  <c r="Q110" i="1"/>
  <c r="P110" i="1"/>
  <c r="O110" i="1"/>
  <c r="H110" i="1"/>
  <c r="C110" i="1"/>
  <c r="L109" i="1"/>
  <c r="K109" i="1"/>
  <c r="J109" i="1"/>
  <c r="I109" i="1"/>
  <c r="G109" i="1"/>
  <c r="F109" i="1"/>
  <c r="E109" i="1"/>
  <c r="D109" i="1"/>
  <c r="T108" i="1"/>
  <c r="S108" i="1"/>
  <c r="R108" i="1"/>
  <c r="Q108" i="1"/>
  <c r="P108" i="1"/>
  <c r="O108" i="1"/>
  <c r="H108" i="1"/>
  <c r="C108" i="1"/>
  <c r="T107" i="1"/>
  <c r="S107" i="1"/>
  <c r="R107" i="1"/>
  <c r="Q107" i="1"/>
  <c r="P107" i="1"/>
  <c r="O107" i="1"/>
  <c r="H107" i="1"/>
  <c r="C107" i="1"/>
  <c r="K106" i="1"/>
  <c r="J106" i="1"/>
  <c r="I106" i="1"/>
  <c r="G106" i="1"/>
  <c r="F106" i="1"/>
  <c r="T106" i="1" s="1"/>
  <c r="E106" i="1"/>
  <c r="D106" i="1"/>
  <c r="D105" i="1" s="1"/>
  <c r="L105" i="1"/>
  <c r="K105" i="1"/>
  <c r="J105" i="1"/>
  <c r="G105" i="1"/>
  <c r="T104" i="1"/>
  <c r="S104" i="1"/>
  <c r="R104" i="1"/>
  <c r="Q104" i="1"/>
  <c r="P104" i="1"/>
  <c r="O104" i="1"/>
  <c r="H104" i="1"/>
  <c r="C104" i="1"/>
  <c r="L103" i="1"/>
  <c r="K103" i="1"/>
  <c r="J103" i="1"/>
  <c r="I103" i="1"/>
  <c r="G103" i="1"/>
  <c r="F103" i="1"/>
  <c r="S103" i="1" s="1"/>
  <c r="E103" i="1"/>
  <c r="D103" i="1"/>
  <c r="T102" i="1"/>
  <c r="S102" i="1"/>
  <c r="R102" i="1"/>
  <c r="Q102" i="1"/>
  <c r="P102" i="1"/>
  <c r="O102" i="1"/>
  <c r="H102" i="1"/>
  <c r="C102" i="1"/>
  <c r="T100" i="1"/>
  <c r="S100" i="1"/>
  <c r="R100" i="1"/>
  <c r="Q100" i="1"/>
  <c r="P100" i="1"/>
  <c r="O100" i="1"/>
  <c r="H100" i="1"/>
  <c r="C100" i="1"/>
  <c r="T99" i="1"/>
  <c r="S99" i="1"/>
  <c r="R99" i="1"/>
  <c r="Q99" i="1"/>
  <c r="P99" i="1"/>
  <c r="O99" i="1"/>
  <c r="H99" i="1"/>
  <c r="C99" i="1"/>
  <c r="T98" i="1"/>
  <c r="S98" i="1"/>
  <c r="R98" i="1"/>
  <c r="Q98" i="1"/>
  <c r="P98" i="1"/>
  <c r="O98" i="1"/>
  <c r="H98" i="1"/>
  <c r="C98" i="1"/>
  <c r="T97" i="1"/>
  <c r="S97" i="1"/>
  <c r="R97" i="1"/>
  <c r="Q97" i="1"/>
  <c r="P97" i="1"/>
  <c r="O97" i="1"/>
  <c r="H97" i="1"/>
  <c r="C97" i="1"/>
  <c r="T96" i="1"/>
  <c r="S96" i="1"/>
  <c r="R96" i="1"/>
  <c r="Q96" i="1"/>
  <c r="O96" i="1"/>
  <c r="C96" i="1"/>
  <c r="L95" i="1"/>
  <c r="L87" i="1" s="1"/>
  <c r="K95" i="1"/>
  <c r="J95" i="1"/>
  <c r="J87" i="1" s="1"/>
  <c r="F95" i="1"/>
  <c r="E95" i="1"/>
  <c r="D87" i="1"/>
  <c r="T92" i="1"/>
  <c r="S92" i="1"/>
  <c r="R92" i="1"/>
  <c r="Q92" i="1"/>
  <c r="P92" i="1"/>
  <c r="O92" i="1"/>
  <c r="H92" i="1"/>
  <c r="C92" i="1"/>
  <c r="H91" i="1"/>
  <c r="C91" i="1"/>
  <c r="T90" i="1"/>
  <c r="S90" i="1"/>
  <c r="R90" i="1"/>
  <c r="Q90" i="1"/>
  <c r="P90" i="1"/>
  <c r="O90" i="1"/>
  <c r="H90" i="1"/>
  <c r="C90" i="1"/>
  <c r="T89" i="1"/>
  <c r="S89" i="1"/>
  <c r="R89" i="1"/>
  <c r="Q89" i="1"/>
  <c r="P89" i="1"/>
  <c r="O89" i="1"/>
  <c r="H89" i="1"/>
  <c r="C89" i="1"/>
  <c r="G87" i="1"/>
  <c r="R88" i="1"/>
  <c r="P88" i="1"/>
  <c r="T86" i="1"/>
  <c r="S86" i="1"/>
  <c r="R86" i="1"/>
  <c r="Q86" i="1"/>
  <c r="P86" i="1"/>
  <c r="O86" i="1"/>
  <c r="H86" i="1"/>
  <c r="C86" i="1"/>
  <c r="R85" i="1"/>
  <c r="Q85" i="1"/>
  <c r="P85" i="1"/>
  <c r="O85" i="1"/>
  <c r="C85" i="1"/>
  <c r="T83" i="1"/>
  <c r="S83" i="1"/>
  <c r="R83" i="1"/>
  <c r="Q83" i="1"/>
  <c r="P83" i="1"/>
  <c r="O83" i="1"/>
  <c r="H83" i="1"/>
  <c r="C83" i="1"/>
  <c r="T82" i="1"/>
  <c r="S82" i="1"/>
  <c r="R82" i="1"/>
  <c r="Q82" i="1"/>
  <c r="P82" i="1"/>
  <c r="O82" i="1"/>
  <c r="H82" i="1"/>
  <c r="C82" i="1"/>
  <c r="T81" i="1"/>
  <c r="S81" i="1"/>
  <c r="R81" i="1"/>
  <c r="Q81" i="1"/>
  <c r="P81" i="1"/>
  <c r="O81" i="1"/>
  <c r="H81" i="1"/>
  <c r="C81" i="1"/>
  <c r="T80" i="1"/>
  <c r="S80" i="1"/>
  <c r="R80" i="1"/>
  <c r="Q80" i="1"/>
  <c r="P80" i="1"/>
  <c r="O80" i="1"/>
  <c r="H80" i="1"/>
  <c r="C80" i="1"/>
  <c r="T79" i="1"/>
  <c r="S79" i="1"/>
  <c r="R79" i="1"/>
  <c r="Q79" i="1"/>
  <c r="P79" i="1"/>
  <c r="O79" i="1"/>
  <c r="H79" i="1"/>
  <c r="C79" i="1"/>
  <c r="T78" i="1"/>
  <c r="S78" i="1"/>
  <c r="R78" i="1"/>
  <c r="Q78" i="1"/>
  <c r="P78" i="1"/>
  <c r="O78" i="1"/>
  <c r="H78" i="1"/>
  <c r="C78" i="1"/>
  <c r="T77" i="1"/>
  <c r="S77" i="1"/>
  <c r="R77" i="1"/>
  <c r="Q77" i="1"/>
  <c r="P77" i="1"/>
  <c r="O77" i="1"/>
  <c r="H77" i="1"/>
  <c r="C77" i="1"/>
  <c r="T76" i="1"/>
  <c r="S76" i="1"/>
  <c r="R76" i="1"/>
  <c r="Q76" i="1"/>
  <c r="P76" i="1"/>
  <c r="O76" i="1"/>
  <c r="H76" i="1"/>
  <c r="C76" i="1"/>
  <c r="K75" i="1"/>
  <c r="J75" i="1"/>
  <c r="I75" i="1"/>
  <c r="T74" i="1"/>
  <c r="S74" i="1"/>
  <c r="R74" i="1"/>
  <c r="Q74" i="1"/>
  <c r="P74" i="1"/>
  <c r="O74" i="1"/>
  <c r="H74" i="1"/>
  <c r="C74" i="1"/>
  <c r="T73" i="1"/>
  <c r="S73" i="1"/>
  <c r="R73" i="1"/>
  <c r="Q73" i="1"/>
  <c r="P73" i="1"/>
  <c r="O73" i="1"/>
  <c r="H73" i="1"/>
  <c r="C73" i="1"/>
  <c r="T72" i="1"/>
  <c r="S72" i="1"/>
  <c r="R72" i="1"/>
  <c r="Q72" i="1"/>
  <c r="P72" i="1"/>
  <c r="O72" i="1"/>
  <c r="H72" i="1"/>
  <c r="C72" i="1"/>
  <c r="T71" i="1"/>
  <c r="S71" i="1"/>
  <c r="R71" i="1"/>
  <c r="Q71" i="1"/>
  <c r="P71" i="1"/>
  <c r="O71" i="1"/>
  <c r="H71" i="1"/>
  <c r="C71" i="1"/>
  <c r="T70" i="1"/>
  <c r="S70" i="1"/>
  <c r="R70" i="1"/>
  <c r="Q70" i="1"/>
  <c r="P70" i="1"/>
  <c r="O70" i="1"/>
  <c r="H70" i="1"/>
  <c r="C70" i="1"/>
  <c r="K69" i="1"/>
  <c r="J69" i="1"/>
  <c r="I69" i="1"/>
  <c r="F69" i="1"/>
  <c r="E69" i="1"/>
  <c r="L68" i="1"/>
  <c r="G68" i="1"/>
  <c r="T64" i="1"/>
  <c r="S64" i="1"/>
  <c r="R64" i="1"/>
  <c r="Q64" i="1"/>
  <c r="P64" i="1"/>
  <c r="H64" i="1"/>
  <c r="C64" i="1"/>
  <c r="T63" i="1"/>
  <c r="S63" i="1"/>
  <c r="R63" i="1"/>
  <c r="Q63" i="1"/>
  <c r="P63" i="1"/>
  <c r="O63" i="1"/>
  <c r="H63" i="1"/>
  <c r="C63" i="1"/>
  <c r="T62" i="1"/>
  <c r="S62" i="1"/>
  <c r="R62" i="1"/>
  <c r="Q62" i="1"/>
  <c r="P62" i="1"/>
  <c r="O62" i="1"/>
  <c r="H62" i="1"/>
  <c r="C62" i="1"/>
  <c r="T61" i="1"/>
  <c r="S61" i="1"/>
  <c r="R61" i="1"/>
  <c r="Q61" i="1"/>
  <c r="P61" i="1"/>
  <c r="O61" i="1"/>
  <c r="H61" i="1"/>
  <c r="C61" i="1"/>
  <c r="K60" i="1"/>
  <c r="J60" i="1"/>
  <c r="I60" i="1"/>
  <c r="F60" i="1"/>
  <c r="E60" i="1"/>
  <c r="D60" i="1"/>
  <c r="L59" i="1"/>
  <c r="K59" i="1"/>
  <c r="J59" i="1"/>
  <c r="G59" i="1"/>
  <c r="F59" i="1"/>
  <c r="E59" i="1"/>
  <c r="P59" i="1"/>
  <c r="T58" i="1"/>
  <c r="S58" i="1"/>
  <c r="R58" i="1"/>
  <c r="Q58" i="1"/>
  <c r="P58" i="1"/>
  <c r="O58" i="1"/>
  <c r="H58" i="1"/>
  <c r="C58" i="1"/>
  <c r="L57" i="1"/>
  <c r="K57" i="1"/>
  <c r="J57" i="1"/>
  <c r="I57" i="1"/>
  <c r="G57" i="1"/>
  <c r="F57" i="1"/>
  <c r="E57" i="1"/>
  <c r="D57" i="1"/>
  <c r="P57" i="1" s="1"/>
  <c r="T56" i="1"/>
  <c r="S56" i="1"/>
  <c r="R56" i="1"/>
  <c r="Q56" i="1"/>
  <c r="P56" i="1"/>
  <c r="O56" i="1"/>
  <c r="H56" i="1"/>
  <c r="C56" i="1"/>
  <c r="L55" i="1"/>
  <c r="K55" i="1"/>
  <c r="J55" i="1"/>
  <c r="I55" i="1"/>
  <c r="G55" i="1"/>
  <c r="F55" i="1"/>
  <c r="E55" i="1"/>
  <c r="R55" i="1" s="1"/>
  <c r="D55" i="1"/>
  <c r="P55" i="1" s="1"/>
  <c r="T54" i="1"/>
  <c r="S54" i="1"/>
  <c r="R54" i="1"/>
  <c r="Q54" i="1"/>
  <c r="P54" i="1"/>
  <c r="O54" i="1"/>
  <c r="H54" i="1"/>
  <c r="C54" i="1"/>
  <c r="T52" i="1"/>
  <c r="S52" i="1"/>
  <c r="R52" i="1"/>
  <c r="Q52" i="1"/>
  <c r="P52" i="1"/>
  <c r="O52" i="1"/>
  <c r="H52" i="1"/>
  <c r="C52" i="1"/>
  <c r="T50" i="1"/>
  <c r="S50" i="1"/>
  <c r="R50" i="1"/>
  <c r="Q50" i="1"/>
  <c r="P50" i="1"/>
  <c r="O50" i="1"/>
  <c r="H50" i="1"/>
  <c r="C50" i="1"/>
  <c r="T53" i="1"/>
  <c r="S53" i="1"/>
  <c r="R53" i="1"/>
  <c r="Q53" i="1"/>
  <c r="P53" i="1"/>
  <c r="O53" i="1"/>
  <c r="H53" i="1"/>
  <c r="C53" i="1"/>
  <c r="T51" i="1"/>
  <c r="S51" i="1"/>
  <c r="R51" i="1"/>
  <c r="Q51" i="1"/>
  <c r="P51" i="1"/>
  <c r="O51" i="1"/>
  <c r="H51" i="1"/>
  <c r="C51" i="1"/>
  <c r="K49" i="1"/>
  <c r="K48" i="1" s="1"/>
  <c r="J49" i="1"/>
  <c r="I48" i="1"/>
  <c r="G49" i="1"/>
  <c r="G48" i="1" s="1"/>
  <c r="F49" i="1"/>
  <c r="T49" i="1" s="1"/>
  <c r="E49" i="1"/>
  <c r="E48" i="1" s="1"/>
  <c r="P49" i="1"/>
  <c r="L48" i="1"/>
  <c r="T46" i="1"/>
  <c r="S46" i="1"/>
  <c r="R46" i="1"/>
  <c r="Q46" i="1"/>
  <c r="P46" i="1"/>
  <c r="O46" i="1"/>
  <c r="H46" i="1"/>
  <c r="C46" i="1"/>
  <c r="L45" i="1"/>
  <c r="K45" i="1"/>
  <c r="J45" i="1"/>
  <c r="I45" i="1"/>
  <c r="G45" i="1"/>
  <c r="F45" i="1"/>
  <c r="T45" i="1" s="1"/>
  <c r="E45" i="1"/>
  <c r="D45" i="1"/>
  <c r="P45" i="1" s="1"/>
  <c r="H44" i="1"/>
  <c r="C44" i="1"/>
  <c r="H43" i="1"/>
  <c r="C43" i="1"/>
  <c r="C42" i="1"/>
  <c r="J41" i="1"/>
  <c r="O41" i="1"/>
  <c r="T39" i="1"/>
  <c r="S39" i="1"/>
  <c r="R39" i="1"/>
  <c r="P39" i="1"/>
  <c r="O39" i="1"/>
  <c r="H39" i="1"/>
  <c r="C39" i="1"/>
  <c r="I38" i="1"/>
  <c r="G38" i="1"/>
  <c r="F38" i="1"/>
  <c r="E38" i="1"/>
  <c r="T37" i="1"/>
  <c r="S37" i="1"/>
  <c r="R37" i="1"/>
  <c r="P37" i="1"/>
  <c r="O37" i="1"/>
  <c r="H37" i="1"/>
  <c r="C37" i="1"/>
  <c r="T36" i="1"/>
  <c r="S36" i="1"/>
  <c r="R36" i="1"/>
  <c r="Q36" i="1"/>
  <c r="P36" i="1"/>
  <c r="O36" i="1"/>
  <c r="H36" i="1"/>
  <c r="C36" i="1"/>
  <c r="T35" i="1"/>
  <c r="S35" i="1"/>
  <c r="R35" i="1"/>
  <c r="Q35" i="1"/>
  <c r="P35" i="1"/>
  <c r="O35" i="1"/>
  <c r="H35" i="1"/>
  <c r="C35" i="1"/>
  <c r="L34" i="1"/>
  <c r="L33" i="1" s="1"/>
  <c r="K34" i="1"/>
  <c r="K33" i="1" s="1"/>
  <c r="J34" i="1"/>
  <c r="J33" i="1" s="1"/>
  <c r="I34" i="1"/>
  <c r="P34" i="1" s="1"/>
  <c r="G34" i="1"/>
  <c r="G33" i="1" s="1"/>
  <c r="F34" i="1"/>
  <c r="E34" i="1"/>
  <c r="Q34" i="1" s="1"/>
  <c r="T32" i="1"/>
  <c r="S32" i="1"/>
  <c r="R32" i="1"/>
  <c r="Q32" i="1"/>
  <c r="P32" i="1"/>
  <c r="O32" i="1"/>
  <c r="H32" i="1"/>
  <c r="C32" i="1"/>
  <c r="T31" i="1"/>
  <c r="S31" i="1"/>
  <c r="R31" i="1"/>
  <c r="Q31" i="1"/>
  <c r="P31" i="1"/>
  <c r="O31" i="1"/>
  <c r="H31" i="1"/>
  <c r="C31" i="1"/>
  <c r="K30" i="1"/>
  <c r="J30" i="1"/>
  <c r="I30" i="1"/>
  <c r="T29" i="1"/>
  <c r="S29" i="1"/>
  <c r="R29" i="1"/>
  <c r="Q29" i="1"/>
  <c r="P29" i="1"/>
  <c r="O29" i="1"/>
  <c r="C29" i="1"/>
  <c r="T28" i="1"/>
  <c r="S28" i="1"/>
  <c r="R28" i="1"/>
  <c r="Q28" i="1"/>
  <c r="P28" i="1"/>
  <c r="O28" i="1"/>
  <c r="C28" i="1"/>
  <c r="T27" i="1"/>
  <c r="S27" i="1"/>
  <c r="R27" i="1"/>
  <c r="Q27" i="1"/>
  <c r="P27" i="1"/>
  <c r="O27" i="1"/>
  <c r="K26" i="1"/>
  <c r="J26" i="1"/>
  <c r="I26" i="1"/>
  <c r="G26" i="1"/>
  <c r="F26" i="1"/>
  <c r="T26" i="1" s="1"/>
  <c r="E26" i="1"/>
  <c r="E25" i="1" s="1"/>
  <c r="D26" i="1"/>
  <c r="T23" i="1"/>
  <c r="S23" i="1"/>
  <c r="R23" i="1"/>
  <c r="Q23" i="1"/>
  <c r="P23" i="1"/>
  <c r="O23" i="1"/>
  <c r="H23" i="1"/>
  <c r="C23" i="1"/>
  <c r="T22" i="1"/>
  <c r="S22" i="1"/>
  <c r="R22" i="1"/>
  <c r="Q22" i="1"/>
  <c r="P22" i="1"/>
  <c r="O22" i="1"/>
  <c r="H22" i="1"/>
  <c r="C22" i="1"/>
  <c r="T21" i="1"/>
  <c r="S21" i="1"/>
  <c r="R21" i="1"/>
  <c r="Q21" i="1"/>
  <c r="P21" i="1"/>
  <c r="O21" i="1"/>
  <c r="H21" i="1"/>
  <c r="C21" i="1"/>
  <c r="T20" i="1"/>
  <c r="S20" i="1"/>
  <c r="R20" i="1"/>
  <c r="Q20" i="1"/>
  <c r="P20" i="1"/>
  <c r="O20" i="1"/>
  <c r="H20" i="1"/>
  <c r="C20" i="1"/>
  <c r="T19" i="1"/>
  <c r="S19" i="1"/>
  <c r="R19" i="1"/>
  <c r="Q19" i="1"/>
  <c r="P19" i="1"/>
  <c r="O19" i="1"/>
  <c r="H19" i="1"/>
  <c r="C19" i="1"/>
  <c r="T18" i="1"/>
  <c r="S18" i="1"/>
  <c r="R18" i="1"/>
  <c r="Q18" i="1"/>
  <c r="P18" i="1"/>
  <c r="O18" i="1"/>
  <c r="H18" i="1"/>
  <c r="C18" i="1"/>
  <c r="T17" i="1"/>
  <c r="S17" i="1"/>
  <c r="R17" i="1"/>
  <c r="Q17" i="1"/>
  <c r="P17" i="1"/>
  <c r="O17" i="1"/>
  <c r="H17" i="1"/>
  <c r="C17" i="1"/>
  <c r="T16" i="1"/>
  <c r="S16" i="1"/>
  <c r="R16" i="1"/>
  <c r="Q16" i="1"/>
  <c r="P16" i="1"/>
  <c r="O16" i="1"/>
  <c r="H16" i="1"/>
  <c r="C16" i="1"/>
  <c r="T15" i="1"/>
  <c r="S15" i="1"/>
  <c r="R15" i="1"/>
  <c r="Q15" i="1"/>
  <c r="P15" i="1"/>
  <c r="O15" i="1"/>
  <c r="H15" i="1"/>
  <c r="T14" i="1"/>
  <c r="S14" i="1"/>
  <c r="R14" i="1"/>
  <c r="Q14" i="1"/>
  <c r="P14" i="1"/>
  <c r="O14" i="1"/>
  <c r="H14" i="1"/>
  <c r="C14" i="1"/>
  <c r="T13" i="1"/>
  <c r="S13" i="1"/>
  <c r="R13" i="1"/>
  <c r="Q13" i="1"/>
  <c r="P13" i="1"/>
  <c r="O13" i="1"/>
  <c r="H13" i="1"/>
  <c r="C13" i="1"/>
  <c r="T12" i="1"/>
  <c r="S12" i="1"/>
  <c r="R12" i="1"/>
  <c r="Q12" i="1"/>
  <c r="P12" i="1"/>
  <c r="O12" i="1"/>
  <c r="H12" i="1"/>
  <c r="C12" i="1"/>
  <c r="T11" i="1"/>
  <c r="S11" i="1"/>
  <c r="R11" i="1"/>
  <c r="Q11" i="1"/>
  <c r="P11" i="1"/>
  <c r="O11" i="1"/>
  <c r="H11" i="1"/>
  <c r="C11" i="1"/>
  <c r="K9" i="1"/>
  <c r="I10" i="1"/>
  <c r="F10" i="1"/>
  <c r="E10" i="1"/>
  <c r="R10" i="1" s="1"/>
  <c r="D10" i="1"/>
  <c r="D9" i="1" s="1"/>
  <c r="L9" i="1"/>
  <c r="G9" i="1"/>
  <c r="I218" i="1" l="1"/>
  <c r="J68" i="1"/>
  <c r="J187" i="1"/>
  <c r="J186" i="1" s="1"/>
  <c r="H261" i="1"/>
  <c r="T262" i="1"/>
  <c r="Q262" i="1"/>
  <c r="G260" i="1"/>
  <c r="P267" i="1"/>
  <c r="D260" i="1"/>
  <c r="C38" i="1"/>
  <c r="D186" i="1"/>
  <c r="P26" i="1"/>
  <c r="L187" i="1"/>
  <c r="E186" i="1"/>
  <c r="Q233" i="1"/>
  <c r="H115" i="1"/>
  <c r="R116" i="1"/>
  <c r="K187" i="1"/>
  <c r="K186" i="1" s="1"/>
  <c r="L166" i="1"/>
  <c r="M203" i="1"/>
  <c r="G47" i="1"/>
  <c r="N108" i="1"/>
  <c r="N110" i="1"/>
  <c r="N111" i="1"/>
  <c r="D115" i="1"/>
  <c r="N19" i="1"/>
  <c r="N20" i="1"/>
  <c r="M21" i="1"/>
  <c r="N22" i="1"/>
  <c r="M23" i="1"/>
  <c r="N31" i="1"/>
  <c r="N32" i="1"/>
  <c r="M36" i="1"/>
  <c r="N37" i="1"/>
  <c r="S60" i="1"/>
  <c r="M78" i="1"/>
  <c r="O184" i="1"/>
  <c r="N210" i="1"/>
  <c r="N211" i="1"/>
  <c r="M119" i="1"/>
  <c r="O182" i="1"/>
  <c r="M213" i="1"/>
  <c r="F167" i="1"/>
  <c r="M196" i="1"/>
  <c r="P197" i="1"/>
  <c r="Q197" i="1"/>
  <c r="M288" i="1"/>
  <c r="N245" i="1"/>
  <c r="S106" i="1"/>
  <c r="N199" i="1"/>
  <c r="S273" i="1"/>
  <c r="N127" i="1"/>
  <c r="P239" i="1"/>
  <c r="M246" i="1"/>
  <c r="M248" i="1"/>
  <c r="M252" i="1"/>
  <c r="M254" i="1"/>
  <c r="C257" i="1"/>
  <c r="N44" i="1"/>
  <c r="M61" i="1"/>
  <c r="N62" i="1"/>
  <c r="N160" i="1"/>
  <c r="S257" i="1"/>
  <c r="M28" i="1"/>
  <c r="P60" i="1"/>
  <c r="N99" i="1"/>
  <c r="R182" i="1"/>
  <c r="S181" i="1"/>
  <c r="N247" i="1"/>
  <c r="N249" i="1"/>
  <c r="N253" i="1"/>
  <c r="N255" i="1"/>
  <c r="M259" i="1"/>
  <c r="S261" i="1"/>
  <c r="S188" i="1"/>
  <c r="N226" i="1"/>
  <c r="S26" i="1"/>
  <c r="M160" i="1"/>
  <c r="M64" i="1"/>
  <c r="H88" i="1"/>
  <c r="P96" i="1"/>
  <c r="M148" i="1"/>
  <c r="M162" i="1"/>
  <c r="I167" i="1"/>
  <c r="T197" i="1"/>
  <c r="M247" i="1"/>
  <c r="M249" i="1"/>
  <c r="M253" i="1"/>
  <c r="M255" i="1"/>
  <c r="Q267" i="1"/>
  <c r="M91" i="1"/>
  <c r="M111" i="1"/>
  <c r="C225" i="1"/>
  <c r="N228" i="1"/>
  <c r="N97" i="1"/>
  <c r="M99" i="1"/>
  <c r="N138" i="1"/>
  <c r="P182" i="1"/>
  <c r="R184" i="1"/>
  <c r="M245" i="1"/>
  <c r="N246" i="1"/>
  <c r="N248" i="1"/>
  <c r="N252" i="1"/>
  <c r="N254" i="1"/>
  <c r="L260" i="1"/>
  <c r="N280" i="1"/>
  <c r="C281" i="1"/>
  <c r="H281" i="1"/>
  <c r="N284" i="1"/>
  <c r="M287" i="1"/>
  <c r="M11" i="1"/>
  <c r="M13" i="1"/>
  <c r="M15" i="1"/>
  <c r="M17" i="1"/>
  <c r="P38" i="1"/>
  <c r="P41" i="1"/>
  <c r="N39" i="1"/>
  <c r="C41" i="1"/>
  <c r="K47" i="1"/>
  <c r="G67" i="1"/>
  <c r="M72" i="1"/>
  <c r="N73" i="1"/>
  <c r="M74" i="1"/>
  <c r="Q75" i="1"/>
  <c r="N79" i="1"/>
  <c r="G115" i="1"/>
  <c r="G114" i="1" s="1"/>
  <c r="M139" i="1"/>
  <c r="M142" i="1"/>
  <c r="R147" i="1"/>
  <c r="H147" i="1"/>
  <c r="P168" i="1"/>
  <c r="D167" i="1"/>
  <c r="J167" i="1"/>
  <c r="J166" i="1" s="1"/>
  <c r="M175" i="1"/>
  <c r="E181" i="1"/>
  <c r="R181" i="1" s="1"/>
  <c r="M215" i="1"/>
  <c r="N217" i="1"/>
  <c r="K218" i="1"/>
  <c r="E232" i="1"/>
  <c r="M241" i="1"/>
  <c r="M242" i="1"/>
  <c r="N243" i="1"/>
  <c r="N289" i="1"/>
  <c r="S30" i="1"/>
  <c r="M51" i="1"/>
  <c r="N53" i="1"/>
  <c r="N50" i="1"/>
  <c r="N52" i="1"/>
  <c r="N54" i="1"/>
  <c r="M56" i="1"/>
  <c r="M58" i="1"/>
  <c r="Q60" i="1"/>
  <c r="M62" i="1"/>
  <c r="L67" i="1"/>
  <c r="O69" i="1"/>
  <c r="T103" i="1"/>
  <c r="N132" i="1"/>
  <c r="N133" i="1"/>
  <c r="S146" i="1"/>
  <c r="N148" i="1"/>
  <c r="K167" i="1"/>
  <c r="O172" i="1"/>
  <c r="F219" i="1"/>
  <c r="S219" i="1" s="1"/>
  <c r="N223" i="1"/>
  <c r="F232" i="1"/>
  <c r="N235" i="1"/>
  <c r="N237" i="1"/>
  <c r="M238" i="1"/>
  <c r="Q239" i="1"/>
  <c r="N270" i="1"/>
  <c r="M272" i="1"/>
  <c r="N113" i="1"/>
  <c r="P115" i="1"/>
  <c r="N124" i="1"/>
  <c r="M138" i="1"/>
  <c r="H163" i="1"/>
  <c r="N164" i="1"/>
  <c r="N170" i="1"/>
  <c r="Q172" i="1"/>
  <c r="N185" i="1"/>
  <c r="N288" i="1"/>
  <c r="P147" i="1"/>
  <c r="M266" i="1"/>
  <c r="M275" i="1"/>
  <c r="Q285" i="1"/>
  <c r="M18" i="1"/>
  <c r="M20" i="1"/>
  <c r="K25" i="1"/>
  <c r="D33" i="1"/>
  <c r="M35" i="1"/>
  <c r="M31" i="1"/>
  <c r="E33" i="1"/>
  <c r="Q33" i="1" s="1"/>
  <c r="D48" i="1"/>
  <c r="D47" i="1" s="1"/>
  <c r="N12" i="1"/>
  <c r="O49" i="1"/>
  <c r="O60" i="1"/>
  <c r="R69" i="1"/>
  <c r="S69" i="1"/>
  <c r="K68" i="1"/>
  <c r="O38" i="1"/>
  <c r="O59" i="1"/>
  <c r="M22" i="1"/>
  <c r="M37" i="1"/>
  <c r="M53" i="1"/>
  <c r="M52" i="1"/>
  <c r="R60" i="1"/>
  <c r="M71" i="1"/>
  <c r="M73" i="1"/>
  <c r="M39" i="1"/>
  <c r="P69" i="1"/>
  <c r="N13" i="1"/>
  <c r="N14" i="1"/>
  <c r="N15" i="1"/>
  <c r="N16" i="1"/>
  <c r="N17" i="1"/>
  <c r="N29" i="1"/>
  <c r="P30" i="1"/>
  <c r="M43" i="1"/>
  <c r="H45" i="1"/>
  <c r="N46" i="1"/>
  <c r="T60" i="1"/>
  <c r="F68" i="1"/>
  <c r="H75" i="1"/>
  <c r="M77" i="1"/>
  <c r="N78" i="1"/>
  <c r="O88" i="1"/>
  <c r="Q95" i="1"/>
  <c r="H96" i="1"/>
  <c r="M96" i="1" s="1"/>
  <c r="C112" i="1"/>
  <c r="M113" i="1"/>
  <c r="E115" i="1"/>
  <c r="R115" i="1" s="1"/>
  <c r="O116" i="1"/>
  <c r="N118" i="1"/>
  <c r="N119" i="1"/>
  <c r="R125" i="1"/>
  <c r="M137" i="1"/>
  <c r="N142" i="1"/>
  <c r="M152" i="1"/>
  <c r="N153" i="1"/>
  <c r="N154" i="1"/>
  <c r="N155" i="1"/>
  <c r="O157" i="1"/>
  <c r="S163" i="1"/>
  <c r="G166" i="1"/>
  <c r="R168" i="1"/>
  <c r="T172" i="1"/>
  <c r="O181" i="1"/>
  <c r="N183" i="1"/>
  <c r="P184" i="1"/>
  <c r="M185" i="1"/>
  <c r="M189" i="1"/>
  <c r="N193" i="1"/>
  <c r="N194" i="1"/>
  <c r="R197" i="1"/>
  <c r="M211" i="1"/>
  <c r="N213" i="1"/>
  <c r="N214" i="1"/>
  <c r="N215" i="1"/>
  <c r="C221" i="1"/>
  <c r="O225" i="1"/>
  <c r="N229" i="1"/>
  <c r="S233" i="1"/>
  <c r="N238" i="1"/>
  <c r="R239" i="1"/>
  <c r="S239" i="1"/>
  <c r="R251" i="1"/>
  <c r="S251" i="1"/>
  <c r="T257" i="1"/>
  <c r="Q268" i="1"/>
  <c r="M271" i="1"/>
  <c r="S274" i="1"/>
  <c r="S281" i="1"/>
  <c r="S285" i="1"/>
  <c r="M286" i="1"/>
  <c r="N81" i="1"/>
  <c r="M89" i="1"/>
  <c r="N100" i="1"/>
  <c r="N102" i="1"/>
  <c r="O103" i="1"/>
  <c r="C163" i="1"/>
  <c r="N198" i="1"/>
  <c r="S221" i="1"/>
  <c r="N240" i="1"/>
  <c r="N241" i="1"/>
  <c r="N244" i="1"/>
  <c r="R261" i="1"/>
  <c r="P262" i="1"/>
  <c r="N275" i="1"/>
  <c r="N276" i="1"/>
  <c r="S116" i="1"/>
  <c r="P151" i="1"/>
  <c r="M180" i="1"/>
  <c r="S182" i="1"/>
  <c r="O188" i="1"/>
  <c r="R195" i="1"/>
  <c r="H197" i="1"/>
  <c r="H200" i="1"/>
  <c r="N202" i="1"/>
  <c r="N203" i="1"/>
  <c r="M217" i="1"/>
  <c r="S225" i="1"/>
  <c r="N234" i="1"/>
  <c r="M236" i="1"/>
  <c r="P251" i="1"/>
  <c r="O256" i="1"/>
  <c r="P257" i="1"/>
  <c r="Q257" i="1"/>
  <c r="M258" i="1"/>
  <c r="N263" i="1"/>
  <c r="N266" i="1"/>
  <c r="O268" i="1"/>
  <c r="O278" i="1"/>
  <c r="T75" i="1"/>
  <c r="I95" i="1"/>
  <c r="I87" i="1" s="1"/>
  <c r="M104" i="1"/>
  <c r="Q106" i="1"/>
  <c r="M110" i="1"/>
  <c r="M134" i="1"/>
  <c r="L143" i="1"/>
  <c r="C147" i="1"/>
  <c r="M149" i="1"/>
  <c r="M150" i="1"/>
  <c r="M170" i="1"/>
  <c r="R172" i="1"/>
  <c r="M174" i="1"/>
  <c r="C182" i="1"/>
  <c r="H182" i="1"/>
  <c r="Q200" i="1"/>
  <c r="O221" i="1"/>
  <c r="Q261" i="1"/>
  <c r="N279" i="1"/>
  <c r="M282" i="1"/>
  <c r="M283" i="1"/>
  <c r="Q10" i="1"/>
  <c r="T10" i="1"/>
  <c r="S10" i="1"/>
  <c r="T30" i="1"/>
  <c r="H34" i="1"/>
  <c r="O34" i="1"/>
  <c r="L47" i="1"/>
  <c r="O55" i="1"/>
  <c r="H57" i="1"/>
  <c r="C60" i="1"/>
  <c r="H60" i="1"/>
  <c r="C69" i="1"/>
  <c r="F9" i="1"/>
  <c r="T9" i="1" s="1"/>
  <c r="O10" i="1"/>
  <c r="N11" i="1"/>
  <c r="N18" i="1"/>
  <c r="F25" i="1"/>
  <c r="O26" i="1"/>
  <c r="N28" i="1"/>
  <c r="I33" i="1"/>
  <c r="H33" i="1" s="1"/>
  <c r="N35" i="1"/>
  <c r="N43" i="1"/>
  <c r="O45" i="1"/>
  <c r="C57" i="1"/>
  <c r="C59" i="1"/>
  <c r="M63" i="1"/>
  <c r="N64" i="1"/>
  <c r="I68" i="1"/>
  <c r="M70" i="1"/>
  <c r="N71" i="1"/>
  <c r="N74" i="1"/>
  <c r="R75" i="1"/>
  <c r="M76" i="1"/>
  <c r="M79" i="1"/>
  <c r="N86" i="1"/>
  <c r="E87" i="1"/>
  <c r="N89" i="1"/>
  <c r="M90" i="1"/>
  <c r="T95" i="1"/>
  <c r="M98" i="1"/>
  <c r="T109" i="1"/>
  <c r="H112" i="1"/>
  <c r="O112" i="1"/>
  <c r="M117" i="1"/>
  <c r="P120" i="1"/>
  <c r="O120" i="1"/>
  <c r="M124" i="1"/>
  <c r="N137" i="1"/>
  <c r="S144" i="1"/>
  <c r="Q147" i="1"/>
  <c r="T147" i="1"/>
  <c r="N150" i="1"/>
  <c r="M153" i="1"/>
  <c r="M164" i="1"/>
  <c r="Q168" i="1"/>
  <c r="M173" i="1"/>
  <c r="N174" i="1"/>
  <c r="N180" i="1"/>
  <c r="P181" i="1"/>
  <c r="M183" i="1"/>
  <c r="H184" i="1"/>
  <c r="S184" i="1"/>
  <c r="T34" i="1"/>
  <c r="Q49" i="1"/>
  <c r="S55" i="1"/>
  <c r="S57" i="1"/>
  <c r="S59" i="1"/>
  <c r="Q88" i="1"/>
  <c r="Q112" i="1"/>
  <c r="R112" i="1"/>
  <c r="Q116" i="1"/>
  <c r="R120" i="1"/>
  <c r="Q120" i="1"/>
  <c r="U147" i="1"/>
  <c r="P157" i="1"/>
  <c r="S172" i="1"/>
  <c r="T184" i="1"/>
  <c r="C184" i="1"/>
  <c r="P188" i="1"/>
  <c r="C34" i="1"/>
  <c r="S45" i="1"/>
  <c r="E68" i="1"/>
  <c r="Q69" i="1"/>
  <c r="S75" i="1"/>
  <c r="M80" i="1"/>
  <c r="M102" i="1"/>
  <c r="P109" i="1"/>
  <c r="E123" i="1"/>
  <c r="R123" i="1" s="1"/>
  <c r="Q125" i="1"/>
  <c r="M127" i="1"/>
  <c r="C129" i="1"/>
  <c r="M141" i="1"/>
  <c r="D143" i="1"/>
  <c r="M145" i="1"/>
  <c r="Q158" i="1"/>
  <c r="J157" i="1"/>
  <c r="R157" i="1" s="1"/>
  <c r="R158" i="1"/>
  <c r="N162" i="1"/>
  <c r="O163" i="1"/>
  <c r="P163" i="1"/>
  <c r="C172" i="1"/>
  <c r="H172" i="1"/>
  <c r="M178" i="1"/>
  <c r="M179" i="1"/>
  <c r="R30" i="1"/>
  <c r="D25" i="1"/>
  <c r="O30" i="1"/>
  <c r="M44" i="1"/>
  <c r="H69" i="1"/>
  <c r="P75" i="1"/>
  <c r="N82" i="1"/>
  <c r="M83" i="1"/>
  <c r="C88" i="1"/>
  <c r="M97" i="1"/>
  <c r="Q103" i="1"/>
  <c r="M107" i="1"/>
  <c r="C116" i="1"/>
  <c r="M130" i="1"/>
  <c r="N131" i="1"/>
  <c r="M131" i="1"/>
  <c r="S140" i="1"/>
  <c r="O151" i="1"/>
  <c r="G151" i="1"/>
  <c r="P172" i="1"/>
  <c r="M133" i="1"/>
  <c r="N134" i="1"/>
  <c r="G143" i="1"/>
  <c r="R163" i="1"/>
  <c r="C168" i="1"/>
  <c r="N196" i="1"/>
  <c r="C197" i="1"/>
  <c r="M199" i="1"/>
  <c r="O200" i="1"/>
  <c r="H209" i="1"/>
  <c r="N212" i="1"/>
  <c r="N216" i="1"/>
  <c r="N220" i="1"/>
  <c r="K232" i="1"/>
  <c r="T233" i="1"/>
  <c r="H239" i="1"/>
  <c r="N242" i="1"/>
  <c r="I250" i="1"/>
  <c r="O250" i="1" s="1"/>
  <c r="O251" i="1"/>
  <c r="S256" i="1"/>
  <c r="O257" i="1"/>
  <c r="R257" i="1"/>
  <c r="O262" i="1"/>
  <c r="H274" i="1"/>
  <c r="T274" i="1"/>
  <c r="M276" i="1"/>
  <c r="C278" i="1"/>
  <c r="K277" i="1"/>
  <c r="T281" i="1"/>
  <c r="N282" i="1"/>
  <c r="T182" i="1"/>
  <c r="Q184" i="1"/>
  <c r="G186" i="1"/>
  <c r="N190" i="1"/>
  <c r="M191" i="1"/>
  <c r="N227" i="1"/>
  <c r="R268" i="1"/>
  <c r="L24" i="1"/>
  <c r="M243" i="1"/>
  <c r="Q251" i="1"/>
  <c r="S262" i="1"/>
  <c r="M269" i="1"/>
  <c r="M279" i="1"/>
  <c r="L277" i="1"/>
  <c r="N283" i="1"/>
  <c r="C285" i="1"/>
  <c r="M289" i="1"/>
  <c r="C188" i="1"/>
  <c r="N191" i="1"/>
  <c r="M192" i="1"/>
  <c r="M194" i="1"/>
  <c r="N201" i="1"/>
  <c r="M202" i="1"/>
  <c r="N222" i="1"/>
  <c r="N224" i="1"/>
  <c r="N230" i="1"/>
  <c r="M234" i="1"/>
  <c r="M235" i="1"/>
  <c r="N236" i="1"/>
  <c r="T239" i="1"/>
  <c r="M244" i="1"/>
  <c r="C256" i="1"/>
  <c r="Q256" i="1"/>
  <c r="H257" i="1"/>
  <c r="K260" i="1"/>
  <c r="E273" i="1"/>
  <c r="E260" i="1" s="1"/>
  <c r="C274" i="1"/>
  <c r="D277" i="1"/>
  <c r="O277" i="1" s="1"/>
  <c r="Q278" i="1"/>
  <c r="M280" i="1"/>
  <c r="Q281" i="1"/>
  <c r="H285" i="1"/>
  <c r="N122" i="1"/>
  <c r="C120" i="1"/>
  <c r="T120" i="1"/>
  <c r="S120" i="1"/>
  <c r="N121" i="1"/>
  <c r="H42" i="1"/>
  <c r="M42" i="1" s="1"/>
  <c r="K41" i="1"/>
  <c r="T41" i="1" s="1"/>
  <c r="E47" i="1"/>
  <c r="O48" i="1"/>
  <c r="I47" i="1"/>
  <c r="M12" i="1"/>
  <c r="M14" i="1"/>
  <c r="M16" i="1"/>
  <c r="M19" i="1"/>
  <c r="I25" i="1"/>
  <c r="M27" i="1"/>
  <c r="M29" i="1"/>
  <c r="Q30" i="1"/>
  <c r="M32" i="1"/>
  <c r="F48" i="1"/>
  <c r="M50" i="1"/>
  <c r="M54" i="1"/>
  <c r="C55" i="1"/>
  <c r="O57" i="1"/>
  <c r="E9" i="1"/>
  <c r="C9" i="1" s="1"/>
  <c r="I9" i="1"/>
  <c r="C10" i="1"/>
  <c r="H10" i="1"/>
  <c r="N21" i="1"/>
  <c r="N23" i="1"/>
  <c r="J25" i="1"/>
  <c r="R25" i="1" s="1"/>
  <c r="R34" i="1"/>
  <c r="N36" i="1"/>
  <c r="J38" i="1"/>
  <c r="Q38" i="1" s="1"/>
  <c r="Q41" i="1"/>
  <c r="Q45" i="1"/>
  <c r="R49" i="1"/>
  <c r="N51" i="1"/>
  <c r="H55" i="1"/>
  <c r="T55" i="1"/>
  <c r="N56" i="1"/>
  <c r="T57" i="1"/>
  <c r="N58" i="1"/>
  <c r="H59" i="1"/>
  <c r="T59" i="1"/>
  <c r="N61" i="1"/>
  <c r="N63" i="1"/>
  <c r="D68" i="1"/>
  <c r="D67" i="1" s="1"/>
  <c r="T69" i="1"/>
  <c r="N70" i="1"/>
  <c r="N72" i="1"/>
  <c r="O75" i="1"/>
  <c r="N76" i="1"/>
  <c r="N77" i="1"/>
  <c r="F87" i="1"/>
  <c r="K87" i="1"/>
  <c r="S88" i="1"/>
  <c r="T88" i="1"/>
  <c r="R103" i="1"/>
  <c r="N104" i="1"/>
  <c r="E105" i="1"/>
  <c r="R105" i="1" s="1"/>
  <c r="R106" i="1"/>
  <c r="R109" i="1"/>
  <c r="Q109" i="1"/>
  <c r="S34" i="1"/>
  <c r="R45" i="1"/>
  <c r="Q55" i="1"/>
  <c r="Q59" i="1"/>
  <c r="C95" i="1"/>
  <c r="S109" i="1"/>
  <c r="O125" i="1"/>
  <c r="I123" i="1"/>
  <c r="H125" i="1"/>
  <c r="M126" i="1"/>
  <c r="N126" i="1"/>
  <c r="C136" i="1"/>
  <c r="N136" i="1" s="1"/>
  <c r="O136" i="1"/>
  <c r="C144" i="1"/>
  <c r="E143" i="1"/>
  <c r="R144" i="1"/>
  <c r="J143" i="1"/>
  <c r="Q144" i="1"/>
  <c r="Q26" i="1"/>
  <c r="R41" i="1"/>
  <c r="P48" i="1"/>
  <c r="S49" i="1"/>
  <c r="Q57" i="1"/>
  <c r="P10" i="1"/>
  <c r="R26" i="1"/>
  <c r="F33" i="1"/>
  <c r="C45" i="1"/>
  <c r="N45" i="1" s="1"/>
  <c r="M46" i="1"/>
  <c r="C49" i="1"/>
  <c r="R57" i="1"/>
  <c r="R59" i="1"/>
  <c r="R68" i="1"/>
  <c r="C75" i="1"/>
  <c r="N75" i="1" s="1"/>
  <c r="N80" i="1"/>
  <c r="M82" i="1"/>
  <c r="N83" i="1"/>
  <c r="M92" i="1"/>
  <c r="N92" i="1"/>
  <c r="R95" i="1"/>
  <c r="S95" i="1"/>
  <c r="N96" i="1"/>
  <c r="N98" i="1"/>
  <c r="P103" i="1"/>
  <c r="C103" i="1"/>
  <c r="H103" i="1"/>
  <c r="C109" i="1"/>
  <c r="S112" i="1"/>
  <c r="Q115" i="1"/>
  <c r="P125" i="1"/>
  <c r="C125" i="1"/>
  <c r="D123" i="1"/>
  <c r="F128" i="1"/>
  <c r="T128" i="1" s="1"/>
  <c r="Q129" i="1"/>
  <c r="H129" i="1"/>
  <c r="J128" i="1"/>
  <c r="J114" i="1" s="1"/>
  <c r="J48" i="1"/>
  <c r="R48" i="1" s="1"/>
  <c r="H49" i="1"/>
  <c r="I105" i="1"/>
  <c r="P105" i="1" s="1"/>
  <c r="H106" i="1"/>
  <c r="O106" i="1"/>
  <c r="M108" i="1"/>
  <c r="O109" i="1"/>
  <c r="H109" i="1"/>
  <c r="M118" i="1"/>
  <c r="S125" i="1"/>
  <c r="K123" i="1"/>
  <c r="T125" i="1"/>
  <c r="P136" i="1"/>
  <c r="C140" i="1"/>
  <c r="R140" i="1"/>
  <c r="Q140" i="1"/>
  <c r="C146" i="1"/>
  <c r="R146" i="1"/>
  <c r="Q146" i="1"/>
  <c r="M86" i="1"/>
  <c r="M100" i="1"/>
  <c r="N107" i="1"/>
  <c r="O115" i="1"/>
  <c r="T116" i="1"/>
  <c r="F115" i="1"/>
  <c r="S115" i="1" s="1"/>
  <c r="N117" i="1"/>
  <c r="O129" i="1"/>
  <c r="I128" i="1"/>
  <c r="H128" i="1" s="1"/>
  <c r="R129" i="1"/>
  <c r="N130" i="1"/>
  <c r="T136" i="1"/>
  <c r="H140" i="1"/>
  <c r="H144" i="1"/>
  <c r="H146" i="1"/>
  <c r="O147" i="1"/>
  <c r="N149" i="1"/>
  <c r="N152" i="1"/>
  <c r="N161" i="1"/>
  <c r="M161" i="1"/>
  <c r="T158" i="1"/>
  <c r="F157" i="1"/>
  <c r="C157" i="1" s="1"/>
  <c r="S158" i="1"/>
  <c r="K157" i="1"/>
  <c r="N165" i="1"/>
  <c r="M165" i="1"/>
  <c r="D166" i="1"/>
  <c r="K166" i="1"/>
  <c r="M169" i="1"/>
  <c r="N169" i="1"/>
  <c r="M81" i="1"/>
  <c r="N90" i="1"/>
  <c r="F105" i="1"/>
  <c r="P106" i="1"/>
  <c r="C106" i="1"/>
  <c r="L114" i="1"/>
  <c r="H116" i="1"/>
  <c r="D128" i="1"/>
  <c r="S129" i="1"/>
  <c r="P129" i="1"/>
  <c r="M132" i="1"/>
  <c r="Q136" i="1"/>
  <c r="N139" i="1"/>
  <c r="O140" i="1"/>
  <c r="N141" i="1"/>
  <c r="T144" i="1"/>
  <c r="F143" i="1"/>
  <c r="O144" i="1"/>
  <c r="N145" i="1"/>
  <c r="O146" i="1"/>
  <c r="U146" i="1"/>
  <c r="S147" i="1"/>
  <c r="M154" i="1"/>
  <c r="T168" i="1"/>
  <c r="M155" i="1"/>
  <c r="C158" i="1"/>
  <c r="H158" i="1"/>
  <c r="N159" i="1"/>
  <c r="M159" i="1"/>
  <c r="H168" i="1"/>
  <c r="J151" i="1"/>
  <c r="O168" i="1"/>
  <c r="N173" i="1"/>
  <c r="T181" i="1"/>
  <c r="Q182" i="1"/>
  <c r="L186" i="1"/>
  <c r="R188" i="1"/>
  <c r="C195" i="1"/>
  <c r="N195" i="1" s="1"/>
  <c r="T195" i="1"/>
  <c r="O197" i="1"/>
  <c r="C200" i="1"/>
  <c r="P200" i="1"/>
  <c r="O209" i="1"/>
  <c r="I208" i="1"/>
  <c r="P208" i="1" s="1"/>
  <c r="M210" i="1"/>
  <c r="M214" i="1"/>
  <c r="Q219" i="1"/>
  <c r="J218" i="1"/>
  <c r="Q218" i="1" s="1"/>
  <c r="R219" i="1"/>
  <c r="M220" i="1"/>
  <c r="M224" i="1"/>
  <c r="M228" i="1"/>
  <c r="M229" i="1"/>
  <c r="J232" i="1"/>
  <c r="M240" i="1"/>
  <c r="S209" i="1"/>
  <c r="T209" i="1"/>
  <c r="Q209" i="1"/>
  <c r="H221" i="1"/>
  <c r="M221" i="1" s="1"/>
  <c r="Q221" i="1"/>
  <c r="H225" i="1"/>
  <c r="Q225" i="1"/>
  <c r="Q163" i="1"/>
  <c r="T188" i="1"/>
  <c r="N189" i="1"/>
  <c r="M193" i="1"/>
  <c r="S197" i="1"/>
  <c r="M198" i="1"/>
  <c r="S200" i="1"/>
  <c r="M201" i="1"/>
  <c r="J208" i="1"/>
  <c r="R209" i="1"/>
  <c r="M212" i="1"/>
  <c r="M216" i="1"/>
  <c r="T219" i="1"/>
  <c r="R221" i="1"/>
  <c r="M222" i="1"/>
  <c r="M223" i="1"/>
  <c r="R225" i="1"/>
  <c r="M226" i="1"/>
  <c r="M227" i="1"/>
  <c r="M230" i="1"/>
  <c r="H233" i="1"/>
  <c r="O233" i="1"/>
  <c r="C239" i="1"/>
  <c r="N239" i="1" s="1"/>
  <c r="H181" i="1"/>
  <c r="Q187" i="1"/>
  <c r="Q188" i="1"/>
  <c r="H188" i="1"/>
  <c r="M190" i="1"/>
  <c r="F208" i="1"/>
  <c r="P209" i="1"/>
  <c r="C209" i="1"/>
  <c r="H219" i="1"/>
  <c r="P233" i="1"/>
  <c r="D232" i="1"/>
  <c r="C233" i="1"/>
  <c r="R233" i="1"/>
  <c r="O239" i="1"/>
  <c r="D219" i="1"/>
  <c r="T251" i="1"/>
  <c r="H256" i="1"/>
  <c r="R256" i="1"/>
  <c r="N258" i="1"/>
  <c r="N259" i="1"/>
  <c r="P261" i="1"/>
  <c r="H262" i="1"/>
  <c r="R262" i="1"/>
  <c r="R267" i="1"/>
  <c r="S268" i="1"/>
  <c r="M270" i="1"/>
  <c r="N271" i="1"/>
  <c r="N272" i="1"/>
  <c r="I273" i="1"/>
  <c r="T273" i="1"/>
  <c r="F277" i="1"/>
  <c r="H278" i="1"/>
  <c r="M278" i="1" s="1"/>
  <c r="R278" i="1"/>
  <c r="O285" i="1"/>
  <c r="N286" i="1"/>
  <c r="N287" i="1"/>
  <c r="H267" i="1"/>
  <c r="N269" i="1"/>
  <c r="S278" i="1"/>
  <c r="P281" i="1"/>
  <c r="O267" i="1"/>
  <c r="O274" i="1"/>
  <c r="T278" i="1"/>
  <c r="E250" i="1"/>
  <c r="R250" i="1" s="1"/>
  <c r="K250" i="1"/>
  <c r="C251" i="1"/>
  <c r="H251" i="1"/>
  <c r="T261" i="1"/>
  <c r="O261" i="1"/>
  <c r="C262" i="1"/>
  <c r="M263" i="1"/>
  <c r="F267" i="1"/>
  <c r="F260" i="1" s="1"/>
  <c r="P268" i="1"/>
  <c r="C268" i="1"/>
  <c r="H268" i="1"/>
  <c r="C273" i="1"/>
  <c r="Q274" i="1"/>
  <c r="J273" i="1"/>
  <c r="P274" i="1"/>
  <c r="J277" i="1"/>
  <c r="O281" i="1"/>
  <c r="P9" i="1" l="1"/>
  <c r="H9" i="1"/>
  <c r="D114" i="1"/>
  <c r="O219" i="1"/>
  <c r="D218" i="1"/>
  <c r="H87" i="1"/>
  <c r="P187" i="1"/>
  <c r="Q181" i="1"/>
  <c r="C181" i="1"/>
  <c r="M181" i="1" s="1"/>
  <c r="H186" i="1"/>
  <c r="M225" i="1"/>
  <c r="N200" i="1"/>
  <c r="C261" i="1"/>
  <c r="M261" i="1" s="1"/>
  <c r="P167" i="1"/>
  <c r="E24" i="1"/>
  <c r="M257" i="1"/>
  <c r="O68" i="1"/>
  <c r="M49" i="1"/>
  <c r="I114" i="1"/>
  <c r="M59" i="1"/>
  <c r="F218" i="1"/>
  <c r="T218" i="1" s="1"/>
  <c r="T68" i="1"/>
  <c r="O187" i="1"/>
  <c r="S232" i="1"/>
  <c r="M182" i="1"/>
  <c r="M163" i="1"/>
  <c r="M281" i="1"/>
  <c r="T260" i="1"/>
  <c r="M256" i="1"/>
  <c r="C105" i="1"/>
  <c r="M109" i="1"/>
  <c r="J67" i="1"/>
  <c r="C48" i="1"/>
  <c r="H187" i="1"/>
  <c r="M112" i="1"/>
  <c r="N88" i="1"/>
  <c r="Q68" i="1"/>
  <c r="M285" i="1"/>
  <c r="N209" i="1"/>
  <c r="H95" i="1"/>
  <c r="M95" i="1" s="1"/>
  <c r="O95" i="1"/>
  <c r="R33" i="1"/>
  <c r="N281" i="1"/>
  <c r="N172" i="1"/>
  <c r="T232" i="1"/>
  <c r="S48" i="1"/>
  <c r="P250" i="1"/>
  <c r="H68" i="1"/>
  <c r="M147" i="1"/>
  <c r="C167" i="1"/>
  <c r="C33" i="1"/>
  <c r="M33" i="1" s="1"/>
  <c r="N30" i="1"/>
  <c r="C277" i="1"/>
  <c r="N34" i="1"/>
  <c r="N163" i="1"/>
  <c r="P277" i="1"/>
  <c r="N233" i="1"/>
  <c r="D24" i="1"/>
  <c r="N112" i="1"/>
  <c r="M184" i="1"/>
  <c r="Q123" i="1"/>
  <c r="N57" i="1"/>
  <c r="M60" i="1"/>
  <c r="S68" i="1"/>
  <c r="S25" i="1"/>
  <c r="R218" i="1"/>
  <c r="N147" i="1"/>
  <c r="Q273" i="1"/>
  <c r="T277" i="1"/>
  <c r="S157" i="1"/>
  <c r="Q157" i="1"/>
  <c r="M146" i="1"/>
  <c r="M125" i="1"/>
  <c r="Q105" i="1"/>
  <c r="P95" i="1"/>
  <c r="M26" i="1"/>
  <c r="N274" i="1"/>
  <c r="N197" i="1"/>
  <c r="T25" i="1"/>
  <c r="O87" i="1"/>
  <c r="R87" i="1"/>
  <c r="N182" i="1"/>
  <c r="M69" i="1"/>
  <c r="E114" i="1"/>
  <c r="N278" i="1"/>
  <c r="M140" i="1"/>
  <c r="N268" i="1"/>
  <c r="N262" i="1"/>
  <c r="M251" i="1"/>
  <c r="C250" i="1"/>
  <c r="M188" i="1"/>
  <c r="M195" i="1"/>
  <c r="M168" i="1"/>
  <c r="N158" i="1"/>
  <c r="L8" i="1"/>
  <c r="M88" i="1"/>
  <c r="M129" i="1"/>
  <c r="N144" i="1"/>
  <c r="Q9" i="1"/>
  <c r="N55" i="1"/>
  <c r="O33" i="1"/>
  <c r="S128" i="1"/>
  <c r="H48" i="1"/>
  <c r="G8" i="1"/>
  <c r="M274" i="1"/>
  <c r="M197" i="1"/>
  <c r="M172" i="1"/>
  <c r="N184" i="1"/>
  <c r="N60" i="1"/>
  <c r="N42" i="1"/>
  <c r="M106" i="1"/>
  <c r="M103" i="1"/>
  <c r="F67" i="1"/>
  <c r="H41" i="1"/>
  <c r="N285" i="1"/>
  <c r="M57" i="1"/>
  <c r="N69" i="1"/>
  <c r="M34" i="1"/>
  <c r="N10" i="1"/>
  <c r="N257" i="1"/>
  <c r="P33" i="1"/>
  <c r="S9" i="1"/>
  <c r="M120" i="1"/>
  <c r="N120" i="1"/>
  <c r="S41" i="1"/>
  <c r="K38" i="1"/>
  <c r="H38" i="1" s="1"/>
  <c r="S277" i="1"/>
  <c r="H273" i="1"/>
  <c r="M273" i="1" s="1"/>
  <c r="P273" i="1"/>
  <c r="O273" i="1"/>
  <c r="T208" i="1"/>
  <c r="S208" i="1"/>
  <c r="T187" i="1"/>
  <c r="F186" i="1"/>
  <c r="S187" i="1"/>
  <c r="R167" i="1"/>
  <c r="E166" i="1"/>
  <c r="P143" i="1"/>
  <c r="O143" i="1"/>
  <c r="H143" i="1"/>
  <c r="P128" i="1"/>
  <c r="C128" i="1"/>
  <c r="N188" i="1"/>
  <c r="N251" i="1"/>
  <c r="J260" i="1"/>
  <c r="C260" i="1"/>
  <c r="Q250" i="1"/>
  <c r="P232" i="1"/>
  <c r="C232" i="1"/>
  <c r="H218" i="1"/>
  <c r="Q208" i="1"/>
  <c r="R208" i="1"/>
  <c r="I260" i="1"/>
  <c r="P260" i="1" s="1"/>
  <c r="Q232" i="1"/>
  <c r="R232" i="1"/>
  <c r="T167" i="1"/>
  <c r="F166" i="1"/>
  <c r="T166" i="1" s="1"/>
  <c r="M116" i="1"/>
  <c r="N116" i="1"/>
  <c r="S105" i="1"/>
  <c r="T105" i="1"/>
  <c r="M239" i="1"/>
  <c r="S167" i="1"/>
  <c r="T157" i="1"/>
  <c r="F156" i="1"/>
  <c r="C208" i="1"/>
  <c r="M144" i="1"/>
  <c r="T115" i="1"/>
  <c r="F114" i="1"/>
  <c r="S123" i="1"/>
  <c r="T123" i="1"/>
  <c r="K114" i="1"/>
  <c r="Q48" i="1"/>
  <c r="J47" i="1"/>
  <c r="Q47" i="1" s="1"/>
  <c r="N125" i="1"/>
  <c r="C115" i="1"/>
  <c r="N103" i="1"/>
  <c r="Q143" i="1"/>
  <c r="M136" i="1"/>
  <c r="M55" i="1"/>
  <c r="M10" i="1"/>
  <c r="R9" i="1"/>
  <c r="R38" i="1"/>
  <c r="S260" i="1"/>
  <c r="H151" i="1"/>
  <c r="Q151" i="1"/>
  <c r="T143" i="1"/>
  <c r="S143" i="1"/>
  <c r="M209" i="1"/>
  <c r="S87" i="1"/>
  <c r="K67" i="1"/>
  <c r="O47" i="1"/>
  <c r="P47" i="1"/>
  <c r="R277" i="1"/>
  <c r="Q277" i="1"/>
  <c r="T267" i="1"/>
  <c r="S267" i="1"/>
  <c r="T250" i="1"/>
  <c r="S250" i="1"/>
  <c r="H232" i="1"/>
  <c r="O232" i="1"/>
  <c r="O128" i="1"/>
  <c r="N140" i="1"/>
  <c r="M268" i="1"/>
  <c r="C267" i="1"/>
  <c r="N267" i="1" s="1"/>
  <c r="H250" i="1"/>
  <c r="M262" i="1"/>
  <c r="H277" i="1"/>
  <c r="M233" i="1"/>
  <c r="O167" i="1"/>
  <c r="I166" i="1"/>
  <c r="P166" i="1" s="1"/>
  <c r="H167" i="1"/>
  <c r="M200" i="1"/>
  <c r="N256" i="1"/>
  <c r="O208" i="1"/>
  <c r="H208" i="1"/>
  <c r="N225" i="1"/>
  <c r="M158" i="1"/>
  <c r="N106" i="1"/>
  <c r="N221" i="1"/>
  <c r="N168" i="1"/>
  <c r="N146" i="1"/>
  <c r="H105" i="1"/>
  <c r="O105" i="1"/>
  <c r="I67" i="1"/>
  <c r="R151" i="1"/>
  <c r="N109" i="1"/>
  <c r="F24" i="1"/>
  <c r="T33" i="1"/>
  <c r="H157" i="1"/>
  <c r="M157" i="1" s="1"/>
  <c r="R143" i="1"/>
  <c r="C143" i="1"/>
  <c r="H123" i="1"/>
  <c r="O123" i="1"/>
  <c r="C87" i="1"/>
  <c r="P87" i="1"/>
  <c r="T87" i="1"/>
  <c r="T48" i="1"/>
  <c r="F47" i="1"/>
  <c r="N26" i="1"/>
  <c r="N129" i="1"/>
  <c r="E67" i="1"/>
  <c r="C67" i="1" s="1"/>
  <c r="M45" i="1"/>
  <c r="S33" i="1"/>
  <c r="R273" i="1"/>
  <c r="P219" i="1"/>
  <c r="C219" i="1"/>
  <c r="N219" i="1" s="1"/>
  <c r="R187" i="1"/>
  <c r="C187" i="1"/>
  <c r="O186" i="1"/>
  <c r="Q167" i="1"/>
  <c r="Q128" i="1"/>
  <c r="R128" i="1"/>
  <c r="P123" i="1"/>
  <c r="C123" i="1"/>
  <c r="N49" i="1"/>
  <c r="Q87" i="1"/>
  <c r="C68" i="1"/>
  <c r="P68" i="1"/>
  <c r="Q25" i="1"/>
  <c r="O9" i="1"/>
  <c r="O25" i="1"/>
  <c r="M25" i="1"/>
  <c r="I24" i="1"/>
  <c r="M75" i="1"/>
  <c r="P25" i="1"/>
  <c r="N59" i="1"/>
  <c r="M30" i="1"/>
  <c r="N181" i="1" l="1"/>
  <c r="M105" i="1"/>
  <c r="N33" i="1"/>
  <c r="M48" i="1"/>
  <c r="P186" i="1"/>
  <c r="N261" i="1"/>
  <c r="N95" i="1"/>
  <c r="H114" i="1"/>
  <c r="Q260" i="1"/>
  <c r="S218" i="1"/>
  <c r="S166" i="1"/>
  <c r="N48" i="1"/>
  <c r="N167" i="1"/>
  <c r="M277" i="1"/>
  <c r="N250" i="1"/>
  <c r="M208" i="1"/>
  <c r="N68" i="1"/>
  <c r="C166" i="1"/>
  <c r="R67" i="1"/>
  <c r="M250" i="1"/>
  <c r="N9" i="1"/>
  <c r="M267" i="1"/>
  <c r="N87" i="1"/>
  <c r="R260" i="1"/>
  <c r="R47" i="1"/>
  <c r="M123" i="1"/>
  <c r="M128" i="1"/>
  <c r="N143" i="1"/>
  <c r="M232" i="1"/>
  <c r="N273" i="1"/>
  <c r="M41" i="1"/>
  <c r="N41" i="1"/>
  <c r="S114" i="1"/>
  <c r="M38" i="1"/>
  <c r="N38" i="1"/>
  <c r="S38" i="1"/>
  <c r="T38" i="1"/>
  <c r="K24" i="1"/>
  <c r="S24" i="1" s="1"/>
  <c r="O24" i="1"/>
  <c r="N187" i="1"/>
  <c r="M187" i="1"/>
  <c r="M167" i="1"/>
  <c r="O114" i="1"/>
  <c r="H67" i="1"/>
  <c r="O67" i="1"/>
  <c r="I8" i="1"/>
  <c r="Q24" i="1"/>
  <c r="J8" i="1"/>
  <c r="M87" i="1"/>
  <c r="N123" i="1"/>
  <c r="R186" i="1"/>
  <c r="Q186" i="1"/>
  <c r="C218" i="1"/>
  <c r="N218" i="1" s="1"/>
  <c r="P218" i="1"/>
  <c r="T47" i="1"/>
  <c r="S47" i="1"/>
  <c r="C47" i="1"/>
  <c r="N157" i="1"/>
  <c r="N105" i="1"/>
  <c r="M143" i="1"/>
  <c r="Q67" i="1"/>
  <c r="P114" i="1"/>
  <c r="C114" i="1"/>
  <c r="E8" i="1"/>
  <c r="N208" i="1"/>
  <c r="N232" i="1"/>
  <c r="M9" i="1"/>
  <c r="P67" i="1"/>
  <c r="Q114" i="1"/>
  <c r="R114" i="1"/>
  <c r="M68" i="1"/>
  <c r="H166" i="1"/>
  <c r="O166" i="1"/>
  <c r="C186" i="1"/>
  <c r="N186" i="1" s="1"/>
  <c r="N277" i="1"/>
  <c r="N25" i="1"/>
  <c r="T114" i="1"/>
  <c r="T156" i="1"/>
  <c r="F151" i="1"/>
  <c r="S156" i="1"/>
  <c r="C156" i="1"/>
  <c r="N128" i="1"/>
  <c r="T186" i="1"/>
  <c r="S186" i="1"/>
  <c r="S67" i="1"/>
  <c r="D8" i="1"/>
  <c r="M219" i="1"/>
  <c r="H47" i="1"/>
  <c r="P24" i="1"/>
  <c r="N115" i="1"/>
  <c r="M115" i="1"/>
  <c r="H260" i="1"/>
  <c r="M260" i="1" s="1"/>
  <c r="O260" i="1"/>
  <c r="O218" i="1"/>
  <c r="R166" i="1"/>
  <c r="Q166" i="1"/>
  <c r="T67" i="1"/>
  <c r="M166" i="1" l="1"/>
  <c r="R8" i="1"/>
  <c r="K8" i="1"/>
  <c r="H8" i="1" s="1"/>
  <c r="N47" i="1"/>
  <c r="M186" i="1"/>
  <c r="N67" i="1"/>
  <c r="O8" i="1"/>
  <c r="N114" i="1"/>
  <c r="T24" i="1"/>
  <c r="M47" i="1"/>
  <c r="M218" i="1"/>
  <c r="N166" i="1"/>
  <c r="M67" i="1"/>
  <c r="N156" i="1"/>
  <c r="M156" i="1"/>
  <c r="M114" i="1"/>
  <c r="P8" i="1"/>
  <c r="T151" i="1"/>
  <c r="S151" i="1"/>
  <c r="C151" i="1"/>
  <c r="N260" i="1"/>
  <c r="F8" i="1"/>
  <c r="C8" i="1" s="1"/>
  <c r="Q8" i="1"/>
  <c r="T8" i="1" l="1"/>
  <c r="S8" i="1"/>
  <c r="N151" i="1"/>
  <c r="M151" i="1"/>
  <c r="M24" i="1" l="1"/>
  <c r="N24" i="1"/>
  <c r="M8" i="1"/>
  <c r="N8" i="1" l="1"/>
</calcChain>
</file>

<file path=xl/sharedStrings.xml><?xml version="1.0" encoding="utf-8"?>
<sst xmlns="http://schemas.openxmlformats.org/spreadsheetml/2006/main" count="1648" uniqueCount="997">
  <si>
    <t>№ п/п</t>
  </si>
  <si>
    <t>Всего</t>
  </si>
  <si>
    <t>в том числе</t>
  </si>
  <si>
    <t>Организация мониторинга деятельности субъектов малого и среднего предпринимательства в экономике</t>
  </si>
  <si>
    <t xml:space="preserve"> бюджет Белоярского района</t>
  </si>
  <si>
    <t>бюджет ХМАО</t>
  </si>
  <si>
    <t xml:space="preserve">«Развитие малого и среднего предпринимательства и туризма в Белоярском районе на 2014 – 2020 годы» </t>
  </si>
  <si>
    <t>Всего по муниципальным программам Белоярского района</t>
  </si>
  <si>
    <t>Развитие качества содержания и технологий образования</t>
  </si>
  <si>
    <t>Организация питания детей в оздоровительных лагерях дневного пребывания</t>
  </si>
  <si>
    <t>Внебюджетные источники финансирования</t>
  </si>
  <si>
    <t>«Развитие образования Белоярского района на 2014 – 2020 годы»</t>
  </si>
  <si>
    <t xml:space="preserve">Подпрограмма 2 «Поддержка социально ориентированных некоммерческих организаций» </t>
  </si>
  <si>
    <t>Подпрограмма 3 «Обеспечение реализации муниципальной программы»</t>
  </si>
  <si>
    <t xml:space="preserve">«Социальная поддержка отдельных категорий граждан на территории  Белоярского района на 2014-2020 годы» </t>
  </si>
  <si>
    <t xml:space="preserve">«Доступная среда на 2014 - 2020 годы» </t>
  </si>
  <si>
    <t xml:space="preserve">Наименование  муниципальной программы, подпрограммы, мероприятий </t>
  </si>
  <si>
    <t>Участие творческих коллективов в районных,  окружных, всероссийских конкурсах и фестивалях</t>
  </si>
  <si>
    <t>Проведение отчетных концертов лучших коллективов района</t>
  </si>
  <si>
    <t>Организация и проведение фестиваля национальных культур «Я люблю тебя, Россия!»</t>
  </si>
  <si>
    <t>Организация районного семинара для работников учреждений культурно-досугового типа</t>
  </si>
  <si>
    <t xml:space="preserve">«Развитие культуры Белоярского района на 2014 – 2020 годы» </t>
  </si>
  <si>
    <t>Подпрограмма 1 «Развитие физической культуры и массового спорта»</t>
  </si>
  <si>
    <t>Участие спортивных сборных команд Белоярского района в спортивно-массовых мероприятиях</t>
  </si>
  <si>
    <t>Подпрограмма 2 «Организация и осуществление мероприятий по работе с детьми и молодежью»</t>
  </si>
  <si>
    <t>Обеспечение деятельности муниципального казенного учреждения Белоярского района «Молодежный центр «Спутник»</t>
  </si>
  <si>
    <t>Подпрограмма 3 «Организация отдыха и оздоровления детей»</t>
  </si>
  <si>
    <t>Предоставление детям в возрасте от 6 до 17 лет (включительно), проживающим на территории Белоярского района, в том числе находящимся в трудной жизненной и иной ситуации, детям-сиротам и детям, оставшихся без попечения родителей, путевок в организации, обеспечивающие отдых и оздоровление детей</t>
  </si>
  <si>
    <t>Оплата стоимости проезда к местам сбора организованных групп и обратно  детям, проявившим способности в сфере физической культуры и спорта, молодежной политики</t>
  </si>
  <si>
    <t>Оплата услуг лиц, сопровождающих детей к местам сбора организованных групп и обратно  детям, проявившим способности в сфере физической культуры и спорта, молодежной политики</t>
  </si>
  <si>
    <t>Организация работы в клубах по месту  жительства на базе молодежных клубов МКУ МЦ «Спутник» в каникулярное время</t>
  </si>
  <si>
    <t>Проведение семинаров, участие специалистов в обучающих семинарах и совещаниях организаторов оздоровления, отдыха, занятости детей</t>
  </si>
  <si>
    <t>«Развитие физической культуры, спорта и молодежной политики на территории  Белоярского района  на 2014 – 2020 годы»</t>
  </si>
  <si>
    <t>Проведение диспансеризации муниципальных служащих</t>
  </si>
  <si>
    <t>«Развитие агропромышленного комплекса на 2014 – 2020 годы»</t>
  </si>
  <si>
    <t>Инженерные сети к жилым домам новой застройки поселений Белоярского района</t>
  </si>
  <si>
    <t>Подпрограмма 2 «Обеспечение градостроительной деятельности на территории Белоярского района»</t>
  </si>
  <si>
    <t>Подпрограмма 3 «Улучшение жилищных условий населения Белоярского района»</t>
  </si>
  <si>
    <t>«Обеспечение доступным и комфортным жильем жителей Белоярского района в 2014 – 2020 годах»</t>
  </si>
  <si>
    <t>Подпрограмма 1 «Содействие развитию жилищного строительства на территории Белоярского района»</t>
  </si>
  <si>
    <t>Подпрограмма 1 «Модернизация и реформирование жилищно-коммунального комплекса Белоярского района»</t>
  </si>
  <si>
    <t xml:space="preserve">Подпрограмма 2 «Энергосбережение и повышение энергетической эффективности» </t>
  </si>
  <si>
    <t>«Развитие жилищно-коммунального комплекса и повышение энергетической эффективности в Белоярском районе на 2014 – 2020 годы»</t>
  </si>
  <si>
    <t>Информационное обеспечение профилактики дорожного травматизма и безопасности дорожного движения</t>
  </si>
  <si>
    <t>«Защита населения от чрезвычайных ситуаций, обеспечение пожарной безопасности объектов муниципальной собственности и безопасности людей на водных объектах на 2014 - 2020 годы»</t>
  </si>
  <si>
    <t>Подпрограмма 2: «Организация и осуществление мероприятий по гражданской обороне, защите населения от чрезвычайных ситуаций природного и техногенного характера, обеспечение безопасности людей на водных объектах»</t>
  </si>
  <si>
    <t>Обеспечение надлежащего уровня эксплуатации муниципального имущества</t>
  </si>
  <si>
    <t>«Информационное общество на 2014-2020 годы»</t>
  </si>
  <si>
    <t>Подпрограмма 1 «Развитие, совершенствование сети автомобильных дорог в Белоярском районе»</t>
  </si>
  <si>
    <t>Ремонт автомобильных дорог общего пользования местного значения</t>
  </si>
  <si>
    <t>Подпрограмма 2 «Организация транспортного обслуживания населения Белоярского района»</t>
  </si>
  <si>
    <t>Воздушный транспорт</t>
  </si>
  <si>
    <t>Автомобильный транспорт</t>
  </si>
  <si>
    <t>Водный транспорт</t>
  </si>
  <si>
    <t>«Развитие транспортной системы Белоярского района на 2014-2020 годы»</t>
  </si>
  <si>
    <t>Подпрограмма 1. Долгосрочное финансовое планирование и организация бюджетного процесса</t>
  </si>
  <si>
    <t>Подпрограмма 2. Управление муниципальным долгом</t>
  </si>
  <si>
    <t>Планирование ассигнований на погашение долговых обязательств Белоярского района*</t>
  </si>
  <si>
    <t xml:space="preserve">«Управление муниципальными финансами в Белоярском районе
на 2014-2020 годы»
</t>
  </si>
  <si>
    <t>* - бюджетные ассигнования отражены в источниках финансирования дефицита бюджета Белоярского района, в связи с чем в итоговых суммах по муниципальной программе не учитываются.</t>
  </si>
  <si>
    <t>Примечания</t>
  </si>
  <si>
    <t>Подпрограмма 4 «Обеспечение реализации муниципальной программы»</t>
  </si>
  <si>
    <t>Федеральный бюджет</t>
  </si>
  <si>
    <t xml:space="preserve">«Управление муниципальным имуществом на 2014-2020 годы»
</t>
  </si>
  <si>
    <t xml:space="preserve">«Профилактика терроризма и экстремизма,  правонарушений в сфере общественного порядка и безопасности дорожного движения в Белоярском районе на 2014 – 2020 годы» 
</t>
  </si>
  <si>
    <t>Отчет</t>
  </si>
  <si>
    <t>Приобретение жилья (КМС)</t>
  </si>
  <si>
    <t>Подпрограмма II «Развитие муниципальной службы в Белоярском районе»</t>
  </si>
  <si>
    <t>тыс.руб.</t>
  </si>
  <si>
    <t>«Повышение эффективности деятельности органов местного самоуправления Белоярского района на 2014-2020 годы»</t>
  </si>
  <si>
    <t>«Охрана окружающей среды на 2014 - 2020 годы»</t>
  </si>
  <si>
    <t>«Социально-экономическое развитие коренных малочисленных народов Севера на территории Белоярского района на 2014-2020 годы»</t>
  </si>
  <si>
    <t>Подпрограмма 3. Повышение эффективности бюджетных расходов</t>
  </si>
  <si>
    <t>%</t>
  </si>
  <si>
    <t>Относительное/абсолютное отклонение исполнения муниципальных программ</t>
  </si>
  <si>
    <t>Информация</t>
  </si>
  <si>
    <t>Наименование  целевых показателей</t>
  </si>
  <si>
    <t>Единица измерения</t>
  </si>
  <si>
    <t>Базовый показатель на начало разработки</t>
  </si>
  <si>
    <t>Предусмотрено по программе на отчетный год</t>
  </si>
  <si>
    <t>Информационная обеспеченность</t>
  </si>
  <si>
    <t>1.</t>
  </si>
  <si>
    <t>2.</t>
  </si>
  <si>
    <t>3.</t>
  </si>
  <si>
    <t>4.</t>
  </si>
  <si>
    <t>5.</t>
  </si>
  <si>
    <t>6.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</si>
  <si>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</si>
  <si>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</si>
  <si>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</si>
  <si>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</si>
  <si>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</si>
  <si>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</si>
  <si>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</si>
  <si>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</si>
  <si>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</si>
  <si>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</si>
  <si>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</si>
  <si>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</si>
  <si>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Подпрограмма 1  «Развитие физической культуры и массового спорта»</t>
  </si>
  <si>
    <t xml:space="preserve">   чел.</t>
  </si>
  <si>
    <t>ед.</t>
  </si>
  <si>
    <t>% выполнения за отчетный период</t>
  </si>
  <si>
    <t>Уменьшение доли подростков, состоящих на учете в комиссии по делам несовершеннолетних, от общей численности детей в возрасте от 6 до 17 лет (включительно)</t>
  </si>
  <si>
    <t>Подпрограмма 3    «Организация отдыха и оздоровления детей»</t>
  </si>
  <si>
    <t>чел</t>
  </si>
  <si>
    <t>чел.</t>
  </si>
  <si>
    <t>Отчет МАУ «База спорта и отдыха «Северянка»</t>
  </si>
  <si>
    <t>7.</t>
  </si>
  <si>
    <t>Объем реализации сжиженного газа населению на территории сельских поселений Белоярского района</t>
  </si>
  <si>
    <t>кг</t>
  </si>
  <si>
    <t>Объем реализации электрической энергии в зоне децентрализованного электроснабжения</t>
  </si>
  <si>
    <t>м2</t>
  </si>
  <si>
    <t xml:space="preserve">Количество семей переселенных из аварийного жилищного фонда </t>
  </si>
  <si>
    <t>семей</t>
  </si>
  <si>
    <t>Обеспечение энергоснабжения сети уличного освещения</t>
  </si>
  <si>
    <t>тыс. кв.м.</t>
  </si>
  <si>
    <t>-</t>
  </si>
  <si>
    <t>Согласно заключенных договоров</t>
  </si>
  <si>
    <t>в том числе для муниципальных нужд в рамках муниципальной программы</t>
  </si>
  <si>
    <t>Снос ветхого и аварийного жилья в год</t>
  </si>
  <si>
    <t>семья</t>
  </si>
  <si>
    <t>Га</t>
  </si>
  <si>
    <t>Увеличение общей площади жилых помещений, приходящейся в среднем на 1 жителя</t>
  </si>
  <si>
    <t>Удельный вес ветхого и аварийного жилищного фонда во всем жилищном фонде</t>
  </si>
  <si>
    <t xml:space="preserve"> «Обеспечение доступным и комфортным жильем жителей Белоярского района в 2014 – 2020 годах»</t>
  </si>
  <si>
    <t>Приобретение предметов народного промысла для обустройства этнографической экспозиции</t>
  </si>
  <si>
    <t>Организация и проведение районных и окружных выставок и мастер-классов, творческих мастерских в сфере художественных промыслов</t>
  </si>
  <si>
    <t>Доля муниципальных служащих, прошедших  диспансеризацию, от потребности</t>
  </si>
  <si>
    <t>экз.</t>
  </si>
  <si>
    <t>шт.</t>
  </si>
  <si>
    <t>тонн</t>
  </si>
  <si>
    <t>Отдел сбора и обработки статинформации Ханты-Мансийскстата в г.Белоярский</t>
  </si>
  <si>
    <t>человек</t>
  </si>
  <si>
    <t>Доля населения, вовлеченного в эколого-просветительские и эколого-образовательные мероприятия, от общей численности населения Белоярского района</t>
  </si>
  <si>
    <t>объект</t>
  </si>
  <si>
    <t xml:space="preserve">экз.     </t>
  </si>
  <si>
    <t>Доля библиотечных фондов общедоступных библиотек, отраженных в электронных каталогах</t>
  </si>
  <si>
    <t>кв.см</t>
  </si>
  <si>
    <t>мин.</t>
  </si>
  <si>
    <t xml:space="preserve">Количество лиц с ограниченными возможностями, воспользовавшихся услугами учреждений культуры </t>
  </si>
  <si>
    <t>Увеличение количества субъектов малого и среднего предпринимательства</t>
  </si>
  <si>
    <t>Увеличение среднесписочной численности работников занятых у субъектов малого и среднего предпринимательства</t>
  </si>
  <si>
    <t>Отдел развития предпринимательства и потребительского рынка администрации Белоярского района</t>
  </si>
  <si>
    <t xml:space="preserve">Увеличение количества субъектов малого и среднего предпринимательства  на 10 тыс. населения </t>
  </si>
  <si>
    <t>Подпрограмма 2 «Развитие муниципальной службы в Белоярском районе»</t>
  </si>
  <si>
    <t>Увеличение количества мероприятий информационно-пропагандистского сопровождения деятельности по противодействию терроризму и экстремизму (не менее указанного значения)</t>
  </si>
  <si>
    <t>кол-во</t>
  </si>
  <si>
    <t>Обеспечение функционирования видеокамер и оборудования городской системы видеонаблюдения</t>
  </si>
  <si>
    <t>Отдел по организации профилактики правонарушений</t>
  </si>
  <si>
    <t>ОМВД по Белоярскому району</t>
  </si>
  <si>
    <t>Доля уличных преступлений в числе зарегистрированных общеуголовных преступлений</t>
  </si>
  <si>
    <t>Комитет по социальной политике администрации Белоярского района</t>
  </si>
  <si>
    <t>Количество социально значимых мероприятий, проводимых социально ориентированными некоммерческими организациями</t>
  </si>
  <si>
    <t>Увеличение численности инвалидов и других маломобильных групп населения, принимающих участие в спортивных и культурных мероприятиях</t>
  </si>
  <si>
    <t>Снижение удельного веса неиспользуемого недвижимого имущества  в общем количестве  недвижимого имущества муниципального образования</t>
  </si>
  <si>
    <t>Снижение удельного веса расходов на предпродажную подготовку имущества в общем объеме средств  полученных от реализации имущества, в том числе от приватизации муниципального имущества</t>
  </si>
  <si>
    <t>Увеличение доли объектов недвижимого имущества, на которые зарегистрировано право собственности, в общем объеме объектов, подлежащих регистрации</t>
  </si>
  <si>
    <t>Количество оказываемых государственных и муниципальных услуг в МФЦ</t>
  </si>
  <si>
    <t>Среднее количество обращений в месяц</t>
  </si>
  <si>
    <t>По данным отчетности МФЦ</t>
  </si>
  <si>
    <t>Уровень удовлетворенности населения качеством организации предоставления государственных и муниципальных услуг</t>
  </si>
  <si>
    <t>Доля граждан, имеющих доступ к получению государственных и муниципальных услуг по принципу «одного окна» по месту пребывания</t>
  </si>
  <si>
    <t>Методика  проведения мониторинга значений показателя «Доля  граждан, имеющих доступ к получению государственных и муниципальных услуг по принципу "одного окна" по месту пребывания, в том числе в многофункциональных центрах предоставления государственных услуг»</t>
  </si>
  <si>
    <t>«Социальная поддержка отдельных категорий граждан на территории  Белоярского района на 2014-2020 годы»</t>
  </si>
  <si>
    <t>км.</t>
  </si>
  <si>
    <t>Реконструкция автомобильных дорог общего пользования местного значения</t>
  </si>
  <si>
    <t>0,565</t>
  </si>
  <si>
    <t>0</t>
  </si>
  <si>
    <t>Количество рейсов воздушного транспорта в год</t>
  </si>
  <si>
    <t>Количество рейсов автомобильного транспорта в год</t>
  </si>
  <si>
    <t>Количество рейсов водного транспорта в год</t>
  </si>
  <si>
    <t>225</t>
  </si>
  <si>
    <t>Подпрограмма 3  «Повышение безопасности дорожного движения Белоярского района»</t>
  </si>
  <si>
    <t>Протяженность обслуживаемой улично-дорожной сети</t>
  </si>
  <si>
    <t>м.п.</t>
  </si>
  <si>
    <t>Количество парковок и стоянок автотранспорта</t>
  </si>
  <si>
    <t>Количество нанесенной дорожной разметки</t>
  </si>
  <si>
    <t>Количество светофорных объектов на УДС</t>
  </si>
  <si>
    <t>35</t>
  </si>
  <si>
    <t>3</t>
  </si>
  <si>
    <t>Подпрограмма 1 «Долгосрочное финансовое планирование и организация бюджетного процесса»</t>
  </si>
  <si>
    <t>Исполнение расходных обязательств Белоярского района за отчетный финансовый год в размере не менее 95% от бюджетных ассигнований, утвержденных решением Думы Белоярского района о бюджете Белоярского района</t>
  </si>
  <si>
    <t>≥95</t>
  </si>
  <si>
    <t>Подпрограмма 2 «Управление муниципальным долгом»</t>
  </si>
  <si>
    <t>Подпрограмма 3  «Повышение эффективности бюджетных расходов»</t>
  </si>
  <si>
    <t xml:space="preserve">% </t>
  </si>
  <si>
    <t>Доля размещенной в сети Интернет информации в общем объеме обязательной к размещению в соответствии с нормативными правовыми актами Российской Федерации, Ханты-Мансийского автономного округа – Югры, Белоярского района</t>
  </si>
  <si>
    <t>*</t>
  </si>
  <si>
    <t>Информация о фактической среднемесячной заработной плате работников образовательных организаций</t>
  </si>
  <si>
    <t>тыс. кВ/ч</t>
  </si>
  <si>
    <t>голов</t>
  </si>
  <si>
    <t>«Управление муниципальным имуществом на 2014-2020 годы»</t>
  </si>
  <si>
    <t xml:space="preserve">«Профилактика терроризма и экстремизма,  правонарушений в сфере общественного порядка и безопасности дорожного движения в Белоярском районе на 2014 – 2020 годы» </t>
  </si>
  <si>
    <t>Балл</t>
  </si>
  <si>
    <t>Увеличение доли среднесписочной численности занятых у субъектов малого и среднего предпринимательства</t>
  </si>
  <si>
    <t>Подпрограмма 1 «Общее образование. Дополнительное образование детей»</t>
  </si>
  <si>
    <t xml:space="preserve">Доля детей в возрасте от трех до семи лет, получающих дошкольную образовательную услугу в общей численности детей от трех до семи лет </t>
  </si>
  <si>
    <t xml:space="preserve">Отношение среднемесячной заработной платы педагогических работников дошкольных образовательных учреждений к среднемесячной заработной плате в сфере общего образования </t>
  </si>
  <si>
    <t xml:space="preserve">Доля учащихся общеобразовательных учреждений, которым обеспечена возможность пользоваться учебным оборудованием для практических работ и интерактивными учебными пособиями в соответствии с федеральными государственными образовательными стандартами (далее – ФГОС) (в общей численности учащихся, обучающихся по ФГОС) </t>
  </si>
  <si>
    <t xml:space="preserve">Доля населения в возрасте 7 – 18 лет, охваченных образованием с учетом образовательных потребностей и запросов учащихся, в том числе имеющих ограниченные возможности здоровья (в общей численности населения в возрасте 7 – 18 лет) </t>
  </si>
  <si>
    <t xml:space="preserve">Отношение среднемесячной заработной платы педагогических работников общеобразовательных учреждений к среднемесячной заработной плате в автономном округе </t>
  </si>
  <si>
    <t xml:space="preserve">Доля детей в возрасте 5 - 18 лет, охваченных программами дополнительного образования (за счет бюджетных средств), в общей численности детей в возрасте 5-18 лет  </t>
  </si>
  <si>
    <t xml:space="preserve">Отношение среднемесячной заработной платы педагогических работников учреждений дополнительного образования к среднемесячной заработной плате учителей общеобразовательных учреждений в автономном округе  </t>
  </si>
  <si>
    <t xml:space="preserve">Доля детей в возрасте от 6 до 18 лет, охваченных услугами отдыха в каникулярное время в лагерях с дневным и круглосуточным пребыванием детей на базе муниципальных образовательных учреждений района </t>
  </si>
  <si>
    <t>Подпрограмма 2 «Система оценки качества образования и информационная прозрачность системы образования»</t>
  </si>
  <si>
    <t xml:space="preserve">Отношение среднего балла единого государственного экзамена (в расчете на 1 обязательный предмет) в 10 % школ с лучшими результатами единого государственного экзамена к среднему баллу единого государственного экзамена (в расчете на 1 обязательный предмет) в 10 % школ с худшими результатами ЕГЭ </t>
  </si>
  <si>
    <t xml:space="preserve">Доля выпускников общеобразовательных учреждений, не получивших аттестат о среднем общем образовании </t>
  </si>
  <si>
    <t xml:space="preserve">Доля учащихся 5-11 классов, принявших участие в школьном этапе Всероссийской олимпиады школьников (в общей численности учащихся 5-11 классов) </t>
  </si>
  <si>
    <t>Подпрограмма 3 «Ресурсное обеспечение системы образования»</t>
  </si>
  <si>
    <t xml:space="preserve">Доля детей, обучающихся (воспитывающихся) в образовательных учреждениях, отвечающим современным требованиям к условиям осуществления образовательного процесса </t>
  </si>
  <si>
    <t xml:space="preserve">Количество мест в образовательных учреждениях, реализующих программу дошкольного образования </t>
  </si>
  <si>
    <t>Подпрограмма 4 «Формирование доступной среды для инвалидов и других маломобильных групп населения в образовательных учреждениях»</t>
  </si>
  <si>
    <t xml:space="preserve">Доля общеобразовательных учреждений, в которых создана универсальная безбарьерная среда, позволяющая обучаться совместно детям-инвалидам и детям, не имеющим нарушений развития </t>
  </si>
  <si>
    <t>Подпрограмма 1 «Социальная поддержка отдельных категорий граждан на территории Белоярского района»</t>
  </si>
  <si>
    <t xml:space="preserve">Количество граждан, получающих социальную поддержку </t>
  </si>
  <si>
    <t>Численность граждан, охваченных социально значимыми мероприятиями</t>
  </si>
  <si>
    <t>Подпрограмма 2 «Поддержка социально ориентированных некоммерческих организаций»</t>
  </si>
  <si>
    <t>Количество социально ориентированных некоммерческих организаций, получивших финансовую поддержку</t>
  </si>
  <si>
    <t>Численность граждан, охваченных социально значимыми мероприятиями, проводимыми социально ориентированными некоммерческими организациями</t>
  </si>
  <si>
    <t>Обеспечение выполнения полномочий и функций Комитета</t>
  </si>
  <si>
    <t>Увеличение численности инвалидов, обеспеченных информационной доступностью к средствам массовой информации</t>
  </si>
  <si>
    <t>Библиотечный фонд на 1000 жителей</t>
  </si>
  <si>
    <t xml:space="preserve">Рост количества выставочных проектов, организованных на базе выставочного зала по отношению к 2011 году </t>
  </si>
  <si>
    <t>Подпрограмма 1  «Повышение качества культурных услуг, представляемых в области библиотечного, выставочного дела»</t>
  </si>
  <si>
    <t>Подпрограмма 2 «Реализация творческого потенциала жителей Белоярского района»</t>
  </si>
  <si>
    <t xml:space="preserve">Количество посещений культурно-досуговых, концертных программ, народных гуляний и иных массовых мероприятий  </t>
  </si>
  <si>
    <t>Доля детей, привлекаемых к участию в творческих мероприятиях, от общего числа детей</t>
  </si>
  <si>
    <t>Подпрограмма 3 «Создание условий для информационного обеспечения населения Белоярского района посредством печатных средств массовой информации, а также в телеэфире»</t>
  </si>
  <si>
    <t xml:space="preserve">Площадь печатных полос газеты «Белоярские вести», «Белоярские вести. Официальный выпуск»  </t>
  </si>
  <si>
    <t xml:space="preserve">Количество номеров газеты «Белоярские вести», «Белоярские вести. Официальный выпуск» </t>
  </si>
  <si>
    <t xml:space="preserve">Количество эфирного времени на телевещании </t>
  </si>
  <si>
    <t>Подпрограмма 4  «Создание условий для реализации мероприятий муниципальной программы»</t>
  </si>
  <si>
    <t xml:space="preserve">Уровень удовлетворенности жителей качеством услуг, предоставляемых учреждениями культуры </t>
  </si>
  <si>
    <t>Отношение среднемесячной заработной платы  работников учреждений культуры к средней заработной плате в Ханты-Мансийском автономном округе Югре</t>
  </si>
  <si>
    <t>Подпрограмма 5 «Развитие отраслевой инфраструктуры»</t>
  </si>
  <si>
    <t xml:space="preserve">Сохранение уровня материально-технического обеспечения учреждений культуры </t>
  </si>
  <si>
    <t>Подпрограмма 6 «Формирование доступной среды жизнедеятельности для инвалидов и других маломобильных групп населения в учреждениях культуры»</t>
  </si>
  <si>
    <t>Посещаемость выставочного зала (на 1 жителя в год)</t>
  </si>
  <si>
    <t>Численность спортсменов с присвоенными массовыми разрядами</t>
  </si>
  <si>
    <t>Количество завоеванных медалей спортсменами Белоярского района на соревнованиях различного уровня</t>
  </si>
  <si>
    <t>Увеличение количества проведенных мероприятий для молодежи</t>
  </si>
  <si>
    <t>Увеличение количества молодежи, принимающей участие в молодежных мероприятиях</t>
  </si>
  <si>
    <t>Увеличение численности детей, охваченных малозатратными формами отдыха</t>
  </si>
  <si>
    <t>Обеспечение условий для организации отдыха и оздоровления детей</t>
  </si>
  <si>
    <t>Подпрограмма 4    «Обеспечение реализации муниципальной программы»</t>
  </si>
  <si>
    <t>Подпрограмма 1 «Функционирование органов местного самоуправления Белоярского района»</t>
  </si>
  <si>
    <t>Обеспечение выполнения полномочий и  функций органов местного самоуправления Белоярского района</t>
  </si>
  <si>
    <t>Доля муниципальных служащих, прошедших курсы повышения квалификации по программам дополнительного профессионального образования, от потребности</t>
  </si>
  <si>
    <t>Увеличение производства скота и птицы на убой   сельскохозяйственными организациями и крестьянскими (фермерскими) хозяйствами (в живом весе)</t>
  </si>
  <si>
    <t>тыс. тонн</t>
  </si>
  <si>
    <t>Увеличение производства молока сельскохозяйственными организациями и крестьянскими (фермерскими) хозяйствами</t>
  </si>
  <si>
    <t>Увеличение объёма добычи (вылова) рыбы – сырца рыбодобывающими предприятиями</t>
  </si>
  <si>
    <t>Увеличение поголовья северных оленей в хозяйствах всех категорий</t>
  </si>
  <si>
    <t>тыс. голов</t>
  </si>
  <si>
    <t>Увеличение объёмов заготовки дикоросов</t>
  </si>
  <si>
    <t>Проведение мероприятий по предупреждению и ликвидации болезней животных, их лечению, защите населения от болезней, общих для человека и животных, включая отлов, и утилизацию бродячих домашних животных не менее 220 голов в год</t>
  </si>
  <si>
    <t>Предоставление государственных услуг при реализации отдельного государственного полномочия по поддержке сельскохозяйственного производства и деятельности по заготовке и переработке дикоросов</t>
  </si>
  <si>
    <t>Участие сельскохозяйственных предприятий, крестьянских (фермерских) хозяйств в конкурсах профессионального мастерства</t>
  </si>
  <si>
    <t>Количество получателей мер поддержки, установленных государственной программой Ханты-Мансийского автономного округа – Югры «Социально-экономическое развитие коренных малочисленных народов Севера Ханты-Мансийского автономного округа – Югры на 2016-2020 годы», получатель</t>
  </si>
  <si>
    <t>Проведение мероприятий, направленных на сохранение культурного наследия коренных малочисленных народов</t>
  </si>
  <si>
    <t>Увеличение объема ввода жилья в год</t>
  </si>
  <si>
    <t>кв.м.</t>
  </si>
  <si>
    <t>Количество семей, получивших меры поддержки для улучшения жилищных условий в год</t>
  </si>
  <si>
    <t>Площадь земельных участков предоставляемых для жилищного строительства, обеспеченных коммунальной инфраструктурой</t>
  </si>
  <si>
    <t>Обеспеченность муниципальных образований Белоярского района качественной градостроительной документацией</t>
  </si>
  <si>
    <t>Доля молодых семей, улучшивших жилищные условия в соответствии с муниципальной программой, в общем числе молодых семей, поставленных на учет в качестве нуждающихся в улучшении жилищных условий, в год</t>
  </si>
  <si>
    <t>Снижение доли объемов сточных вод сбрасываемых на рельеф</t>
  </si>
  <si>
    <t>Удельный вес проб воды, отбор которых произведен из водопроводной сети, не отвечающих гигиеническим нормативам: по санитарно-химическим показателям</t>
  </si>
  <si>
    <t>Удельный вес проб воды, отбор которых произведен из водопроводной сети, не отвечающих гигиеническим нормативам: по микробиологическим показателям</t>
  </si>
  <si>
    <t>Подпрограмма 2 «Энергосбережение и повышение энергетической эффективности»»</t>
  </si>
  <si>
    <t>Подпрограмма 3 «Проведение капитального ремонта многоквартирных домов»</t>
  </si>
  <si>
    <t>Доля отремонтированных многоквартирных жилых домов в г. Белоярский от общего количества МКД требующих капитального ремонта</t>
  </si>
  <si>
    <t>Подпрограмма 4 «Переселение граждан из аварийного жилищного фонда»</t>
  </si>
  <si>
    <t>Общая площадь расселенного аварийного жилищного фонда</t>
  </si>
  <si>
    <t>Обеспечение текущего содержания объектов  благоустройства на территории г.п. Белоярский</t>
  </si>
  <si>
    <t>домов</t>
  </si>
  <si>
    <t>Количество обслуживаемых мест захоронений, зданий и сооружений похоронного назначения</t>
  </si>
  <si>
    <t>Обеспечение выполнения работ по погребению согласно гарантированного перечня</t>
  </si>
  <si>
    <t>Уровень толерантного отношения к представителям другой национальности</t>
  </si>
  <si>
    <t>Доля граждан, положительно оценивающих состояние межнациональных отношений в Белоярском районе, в общем количестве граждан</t>
  </si>
  <si>
    <t>Доля граждан, положительно оценивающих состояние межконфессиональных отношений в Белоярском районе</t>
  </si>
  <si>
    <t>Количество фактов экстремистских проявлений на почве религиозной и национальной ненависти</t>
  </si>
  <si>
    <t>Доля административных правонарушений, предусмотренных ст. 12.9, 12.12, 12.19 КоАП РФ выявленных с помощью технических средств фото-видеофиксации, в общем количестве таких правонарушений</t>
  </si>
  <si>
    <t>Доля административных правонарушений, посягающих на общественный порядок и общественную безопасность, выявленных с участием народных дружинников (глава 20 КоАП РФ), в общем количестве таких правонарушений</t>
  </si>
  <si>
    <t>Подпрограмма 1 «Укрепление пожарной безопасности»</t>
  </si>
  <si>
    <t>балл</t>
  </si>
  <si>
    <t>Количество введенных в эксплуатацию объектов размещения твердых коммунальных (бытовых) отходов</t>
  </si>
  <si>
    <t>Доля обеспеченности поселений полигонами твердых коммунальных (бытовых) отходов</t>
  </si>
  <si>
    <t>Доля площади рекультивированных территорий санкционированных свалок твердых коммунальных (бытовых) отходов</t>
  </si>
  <si>
    <t xml:space="preserve">Обеспечение выполнения полномочий и функций Комитета муниципальной собственности </t>
  </si>
  <si>
    <t>Количество установленных дорожных знаков на улично-дорожной сети</t>
  </si>
  <si>
    <t>Исполнение плана по налоговым и неналоговым доходам, утвержденного решением Думы Белоярского района о бюджете Белоярского района (без учёта доходов по штрафам, санкциям, от возмещения ущерба), на уровне не менее 95%</t>
  </si>
  <si>
    <t>Сохранение высокого качества организации и осуществления бюджетного процесса в Белоярском районе, место в рейтинге муниципальных образований не ниже 3</t>
  </si>
  <si>
    <t>≤3</t>
  </si>
  <si>
    <t>Размер резервного фонда администрации Белоярского района от первоначально утвержденного общего объема расходов бюджета Белоярского района</t>
  </si>
  <si>
    <t>˂3</t>
  </si>
  <si>
    <t>Размер годовой суммы платежей на погашение и обслуживание прямых обязательств и ожидаемых платежей по исполнению условных обязательств к собственным доходам бюджета  Белоярского района не более 15 %</t>
  </si>
  <si>
    <t>≤15</t>
  </si>
  <si>
    <t>Соблюдение в течение финансового года ограничений по предельному объему муниципального долга, установленных бюджетным законодательством  (ст.107 БК.РФ), при условии соблюдения – 1, не соблюдение – 0</t>
  </si>
  <si>
    <t>Доля главных распорядителей бюджетных средств Белоярского района, имеющих оценку качества финансового менеджмента более 80 баллов</t>
  </si>
  <si>
    <t>Публикация в сети Интернет брошюры «Бюджет для граждан», брошюра опубликована – 1, не опубликована – 0</t>
  </si>
  <si>
    <t>Увеличение количества граждан, охваченных мероприятиями, направленными на повышение финансовой грамотности до 573 человек</t>
  </si>
  <si>
    <t>Исполнение плана по налоговым и неналоговым доходам, утвержденного решениями представительных органов  городского и сельских поселений  Белоярского района о бюджете (без учёта доходов по штрафам, санкциям, от возмещения ущерба), на уровне не менее 95%</t>
  </si>
  <si>
    <t>Отсутствие просроченной кредиторской задолженности в бюджетах поселений, (отсутствие задолженности – 1, наличие - 0)</t>
  </si>
  <si>
    <t>Рост средней итоговой оценки качества организации и осуществления бюджетного процесса в поселениях Белоярского района, до 85 баллов</t>
  </si>
  <si>
    <t>Подпрограмма 1: «Укрепление пожарной безопасности»</t>
  </si>
  <si>
    <t>Выполнено за отчетный период</t>
  </si>
  <si>
    <t>Снижение количества зарегистрированных пожаров на объектах муниципальной собственности Белоярского района, количество зарегистрированных пожаров</t>
  </si>
  <si>
    <t>Данные представлены ОНД по     г. Белоярский и району</t>
  </si>
  <si>
    <t>Подпрограмма 2 «Организация и осуществление мероприятий по гражданской обороне, защите населения от чрезвычайных ситуаций природного и техногенного характера, обеспечение безопасности людей на водных объектах»</t>
  </si>
  <si>
    <t>«Совершенствование 
межбюджетных отношений в Белоярском районе на 2014-2020 годы»</t>
  </si>
  <si>
    <t>Иные межбюджетные трансферты на обеспечение сбалансированности перечислены в бюджеты поселений в соответствии с потребностью</t>
  </si>
  <si>
    <t>Иные межбюджетные трансферты на осуществление переданных полномочий перечисляются в  бюджеты поселений в определенных объемах в установленные сроки</t>
  </si>
  <si>
    <t>Информационно-пропагандистское сопровождение противодействия терроризму и экстремизму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</si>
  <si>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</si>
  <si>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Департамент общественных и внешних связей ХМАО</t>
  </si>
  <si>
    <t>Добыча (вылов) и реализации рыбы</t>
  </si>
  <si>
    <t>Производство морсов из дикорастущих ягод</t>
  </si>
  <si>
    <t>Производство, переработка, заготовка и реализация мяса оленей</t>
  </si>
  <si>
    <t>Обеспечение деятельности муниципальных образовательных учреждений Белоярского района, реализующих программу дошкольного образования</t>
  </si>
  <si>
    <t>Обеспечение деятельности муниципальных общеобразовательных учреждений Белоярского района</t>
  </si>
  <si>
    <t>Организация проведения мероприятий</t>
  </si>
  <si>
    <t xml:space="preserve">Стимулирование лидеров и поддержка системы воспитания </t>
  </si>
  <si>
    <t>Информационное и организационно-методическое сопровождение реализации Программы</t>
  </si>
  <si>
    <t>Обеспечение деятельности МАУ "Дворец спорта"</t>
  </si>
  <si>
    <t>Реализация мероприятий</t>
  </si>
  <si>
    <t>Организация отдыха и оздоровления детей в лагере с дневным  пребыванием детей  на базе учреждений физической культуры и спорта Белоярского района</t>
  </si>
  <si>
    <t>Организация отдыха и оздоровления детей в лагере с дневным  пребыванием детей  на базе учреждений молодежной политики Белоярского района</t>
  </si>
  <si>
    <t xml:space="preserve">Организация работы временных спортивных площадок и обеспечение проведения комплексных спортивно-массовых мероприятий  </t>
  </si>
  <si>
    <t>Подпрограмма 5  «Формирование доступной среды для инвалидов и других маломобильных групп населения в подведомственных учреждениях»</t>
  </si>
  <si>
    <t>Протоколы, выписки из протоколов соревнований</t>
  </si>
  <si>
    <t>Статистический отчет 1-ФК</t>
  </si>
  <si>
    <t>План мероприятий по молодёжной политике, отчеты молодежных клубов</t>
  </si>
  <si>
    <t xml:space="preserve">Статистические отчеты молодежных клубов, количество реализованных билетов, посадочных мест </t>
  </si>
  <si>
    <t>Постановления ТКДНиЗП</t>
  </si>
  <si>
    <t>Паспорта материально-технической оснащенности учреждений</t>
  </si>
  <si>
    <t>Банк данных электронного Комитета по образованию</t>
  </si>
  <si>
    <t>«Управление муниципальными финансами в Белоярском районе на 2014-2020 годы» **</t>
  </si>
  <si>
    <t>«Совершенствование межбюджетных отношений в Белоярском районе на 2014-2020 годы» **</t>
  </si>
  <si>
    <t>**</t>
  </si>
  <si>
    <t>значение показателя от запланированного на отчетный период</t>
  </si>
  <si>
    <t>100*</t>
  </si>
  <si>
    <t>ИАС «Аверс: контингент» стат.форма ОШ-1</t>
  </si>
  <si>
    <t>Паспорта материально-технической оснащенности учреждений, отсутствие предписаний надзорных органов</t>
  </si>
  <si>
    <t>Проектная мощность муниципальных образовательных учреждений, согласованная с Роспотребнадзором</t>
  </si>
  <si>
    <t>Подпрограмма 1  «Содействие развитию жилищного строительства на территории Белоярского района»</t>
  </si>
  <si>
    <t>Строительство жилья</t>
  </si>
  <si>
    <t>Инженерные сети мкр.3А г.Белоярский (2 этап)</t>
  </si>
  <si>
    <t>Подпрограмма 2 «Градостроительная деятельность на территории  Белоярского района»</t>
  </si>
  <si>
    <t>Документация по планировке территории</t>
  </si>
  <si>
    <t>Водоочистные сооружения в п. Сорум (ВОС)</t>
  </si>
  <si>
    <t>Обеспечение водоснабжением г.Белоярский</t>
  </si>
  <si>
    <t xml:space="preserve">Подпрограмма 3 «Проведение капитального ремонта многоквартирных домов» </t>
  </si>
  <si>
    <t>Оплата производится согласно заключенных муниципальных контрактов</t>
  </si>
  <si>
    <t>***</t>
  </si>
  <si>
    <t>значение показателя за отчетный период</t>
  </si>
  <si>
    <t xml:space="preserve">Организация проведения районных смотров-конкурсов  предприятий, конкурсов профессионального мастерства </t>
  </si>
  <si>
    <t xml:space="preserve">Организация проведения выставок, ярмарок на территории Белоярского района с участием субъектов  малого и среднего предпринимательства       </t>
  </si>
  <si>
    <t xml:space="preserve">Проведение образовательных мероприятий   </t>
  </si>
  <si>
    <t xml:space="preserve">Развитие молодежного предпринимательства </t>
  </si>
  <si>
    <t>Субсидии субъектам осуществляющих производство, реализацию товаров и услуг в социально значимых видах деятельности, определенных муниципальными образованиями автономного округа, в части компенсации арендных платежей за нежилые помещения и по предоставленным консалтинговым услугам</t>
  </si>
  <si>
    <t xml:space="preserve">Субсидии по приобретению оборудования (основных средств) и лицензионных программных продуктов </t>
  </si>
  <si>
    <t xml:space="preserve">Субсидии по созданию условий для развития Субъектов, осуществляющих деятельность в следующих направлениях: экология быстровозводимое домостроение, крестьянско- фермерские хозяйства, переработка леса, сбор и переработка дикоросов, переработка отходов,  рыбодобыча, рыбопереработка, ремесленническая деятельность, въездной и внутренний туризм </t>
  </si>
  <si>
    <t>Субсидии в целях возмещение затрат социальному предпринимательству и семейному бизнесу</t>
  </si>
  <si>
    <t xml:space="preserve">Грантовая поддержка социального предпринимательства </t>
  </si>
  <si>
    <t xml:space="preserve">Грантовая поддержка начинающих предпринимателей </t>
  </si>
  <si>
    <t>Субсидии по содержанию авторечвокзала</t>
  </si>
  <si>
    <t>Предоставление субсидии субъектам малого и среднего предпринимательства, осуществляющих регулярные автомобильные перевозки</t>
  </si>
  <si>
    <t>Преоставление выплат и компенсаций отдельным категориям граждан</t>
  </si>
  <si>
    <t>Оказание адресной социальной помощи и социальной поддержки отдельным категориям граждан</t>
  </si>
  <si>
    <t xml:space="preserve">Проведение конкурса художественного творчества </t>
  </si>
  <si>
    <t>Проведение конкурса худ-го творчества для детей</t>
  </si>
  <si>
    <t>Оформление подписки на газету</t>
  </si>
  <si>
    <t>Обеспечение деятельности  учреждений (БЦБС)</t>
  </si>
  <si>
    <t xml:space="preserve">Модернизация общедоступных муниципальных библиотек </t>
  </si>
  <si>
    <t>Проведение районного семинара для работников библиотек</t>
  </si>
  <si>
    <t>Организация отдыха и оздоровления детей</t>
  </si>
  <si>
    <t>Обеспечение деятельности  учреждений (ЭКЦ)</t>
  </si>
  <si>
    <t>Проведение Дня оленевода</t>
  </si>
  <si>
    <t>Проведение национального праздника «День рыбака»</t>
  </si>
  <si>
    <t>Проведение семинара-практикума «Казымская береста»</t>
  </si>
  <si>
    <t>Проведение традиционного праздника "Нарождение луны"</t>
  </si>
  <si>
    <t>Подпрограмма  II «Реализация творческого потенциала жителей Белоярского района»</t>
  </si>
  <si>
    <t>Обеспечение деятельности  учреждений  (ДШИ)</t>
  </si>
  <si>
    <t>Обеспечение деятельности  учреждений (Камертон)</t>
  </si>
  <si>
    <t>Подпрограмма III  «Создание условий для информационного обеспечения населения Белоярского района посредством печатных средств массовой информации, а также в теле эфире»</t>
  </si>
  <si>
    <t>Подпрограмма  IV «Создание условий для реализации мероприятий муниципальной программы»</t>
  </si>
  <si>
    <t xml:space="preserve">Финансовое обеспечение полномочий  Комитета </t>
  </si>
  <si>
    <t>Организация и исполнение материально-технического обеспечения учреждений (СМТО)</t>
  </si>
  <si>
    <t>Подпрограмма V «Развитие отраслевой инфраструктуры»</t>
  </si>
  <si>
    <t>Подпрограмма VI «Формирование доступной среды жизнедеятельности для инвалидов и других маломобильных групп населения в учреждениях культуры»</t>
  </si>
  <si>
    <t>Подпрограмма I «Функционирование органов местного самоуправления Белоярского района»</t>
  </si>
  <si>
    <t>Повышение квалификации муниципальных служащих с получением соответствующих документов</t>
  </si>
  <si>
    <t>Расходы на обеспечение деятельности муниципальных учреждений</t>
  </si>
  <si>
    <t>Субсидии на развитие МФЦ</t>
  </si>
  <si>
    <t>Полигон утилизации ТБО п Сорум</t>
  </si>
  <si>
    <t>Полигон утилизации ТБО п.Полноват</t>
  </si>
  <si>
    <t xml:space="preserve">Ликвидация мест захламления, рекультивация нарушенных земель </t>
  </si>
  <si>
    <t>Санитарное содержание сложившихся мест активного отдыха граждан, расположенных в водоохраной зоне водных объектов (оз.Светлое, оз.Школьное, оз.Нешинелор, оз.Выргимский сор, р.Казым)</t>
  </si>
  <si>
    <t>Организация использования, охраны, защиты, воспроизводства городских лесов г.Белоярский</t>
  </si>
  <si>
    <t>Комплектование библиотечных фондов</t>
  </si>
  <si>
    <t>Подпрограмма I  «Повышение качества культурных услуг, предоставляемых в области библиотечного, выставочного дела»</t>
  </si>
  <si>
    <t>Журнал учета посетителей</t>
  </si>
  <si>
    <t>Журнал регистрации выставочных проектов</t>
  </si>
  <si>
    <t>Статистические данные</t>
  </si>
  <si>
    <t>Учетные карты учреждений культуры, статданные</t>
  </si>
  <si>
    <t>Данные из муниципального задания</t>
  </si>
  <si>
    <t>Мониторинг качества услуг</t>
  </si>
  <si>
    <t>Согласно отчету о заработной плате в Департамент культуры ХМАО-Югры</t>
  </si>
  <si>
    <t>Мониторинг посещения лиц с ограниченными возможностями</t>
  </si>
  <si>
    <t>Управление и распоряжение муниципальным имуществом</t>
  </si>
  <si>
    <t>Реконструкция автомобильных дорог г. Белоярский.  1 этап – участок перекресток ул. Молодости – ул. Центральная до перекрестка ул. Боковая – микрорайон Геологов</t>
  </si>
  <si>
    <t>Содержание вертолетных площадок</t>
  </si>
  <si>
    <t>Подпрограмма 3 «Повышение безопасности дорожного движения  в Белоярском районе»</t>
  </si>
  <si>
    <t>Ремонт технических средств</t>
  </si>
  <si>
    <t>Содержание автомобильных дорог</t>
  </si>
  <si>
    <t>Статистические данные Комитета по социальной политике администрации Белоярского района</t>
  </si>
  <si>
    <t>Отчетные данные социально ориентированных некоммерческих организаций, получивших финансовую поддержку</t>
  </si>
  <si>
    <t>Отдел сбора и обработки статинформации Ханты-Мансийскстата в г.Белоярский
Главы крестьянских (фермерских) хозяйств</t>
  </si>
  <si>
    <t>Рыбодобывающие предприятия</t>
  </si>
  <si>
    <t>Управление жилищно-коммунального хозяйства администрации Белоярского района</t>
  </si>
  <si>
    <t>Управление по сельскому хозяйству, природопользованию и вопросам малочисленных народов Севера администрации Белоярского района</t>
  </si>
  <si>
    <t>Исполнены расходы в части:
-оплаты труда сотрудникам;
-начисление на оплату труда;
- коммунальных  услуг (оплата по факту потребления); 
- услуг связи;
- услуг по содержанию имущества.</t>
  </si>
  <si>
    <t xml:space="preserve"> показатели достижения результатов реализации муниципальных программ определяются по результатам мониторинга целевых показателей и фактически достигнутых целевых показателей по окончании отчетного финансового года</t>
  </si>
  <si>
    <t>Исп. Мезенцева Е.А.</t>
  </si>
  <si>
    <t>Освоение средств согласно сетевого графика</t>
  </si>
  <si>
    <t>Строительство школы в г.Белоярский на 300 мест</t>
  </si>
  <si>
    <t>Строительство дошкольных образовательных учреждений (ДОУ энергоэффективный) г.Белоярский</t>
  </si>
  <si>
    <t>создание межшкольного технопарка в г.Белоярский (выполнение инженерно-технологических изысканий, камеральных  работ по исследованию грунтов по объекту)</t>
  </si>
  <si>
    <t xml:space="preserve">Запланированные мероприятия выполняются согласно годового графика </t>
  </si>
  <si>
    <t>Организация и проведение мероприятий, посвященных памятной дате – «День солидарности в борьбе с терроризмом»</t>
  </si>
  <si>
    <t>Выплата пенсии за выслугу лет лицам, замещавшим муниципальные должности и должности муниципальной службы</t>
  </si>
  <si>
    <t>Организация социально значимых мероприятий для отдельных категорий граждан</t>
  </si>
  <si>
    <t xml:space="preserve">Организация отдыха и оздоровления отдельных категорий граждан </t>
  </si>
  <si>
    <t>Предоставление выплат и компенсаций отдельным категориям граждан производится по мере обращения граждан. Большая часть выплат отдельным категориям граждан будет произведена в 3 квартале 2017 года (денежное вознаграждение, в связи с объявлением Благодарности главы Бел-го района неработающим пенсионерам)</t>
  </si>
  <si>
    <t>Расходы на обеспечение функций управления производятся согласно кассовому прогнозу</t>
  </si>
  <si>
    <t>Организация посещения плавательного бассейна инвалидами и другими маломобильными группами населения</t>
  </si>
  <si>
    <t>Мероприятие запланировано на III квартал 2017 года</t>
  </si>
  <si>
    <t>Конкурс художественного творчества инвалидов запланирован на ноябрь 2017 года</t>
  </si>
  <si>
    <t>Конкурс художественного творчества для детей-инвалидов запланирован на ноябрь 2017 года</t>
  </si>
  <si>
    <t>Обеспечение деятельности  учреждений (Северянка)</t>
  </si>
  <si>
    <t>Выплата з/платы, налоги, муниципальное задание согласно сетевого графика</t>
  </si>
  <si>
    <t>МАУ "Дворец спорта"</t>
  </si>
  <si>
    <t>МБУДО ДЮСШ г.Белоярский</t>
  </si>
  <si>
    <t>Реализация мероприятия запланирована на 2-3 квартал 2017 года</t>
  </si>
  <si>
    <t>Доля населения, систематически занимающегося физической культурой и спортом, в общей численности населения, %</t>
  </si>
  <si>
    <t>Уровень обеспеченности населения спортивными сооружениями исходя из единовременной пропускной способности объектов спорта</t>
  </si>
  <si>
    <t>Доля граждан Белоярского района, занимающихся физической культурой и спортом по месту работы, в общей численности населения, занятого в экономике</t>
  </si>
  <si>
    <t>Доля учащихся и студентов, систематически занимающихся физической культурой и спортом, в общей численности учащихся и студентов</t>
  </si>
  <si>
    <t>Доля лиц с ограниченными возможностями здоровья и инвалидов, систематически занимающихся физической культурой и спортом, в общей численности данной категории населения</t>
  </si>
  <si>
    <t xml:space="preserve">Доля граждан Белоярского района, выполнивших нормативы Всероссийского физкультурно-спортивного комплекса «Готов к труду и обороне» (ГТО), в общей численности населения, принявшего участие в сдаче нормативов Всероссийского физкультурно-спортивного комплекса «Готов к труду и обороне» (ГТО), </t>
  </si>
  <si>
    <t>из них учащихся и студентов</t>
  </si>
  <si>
    <t xml:space="preserve">     %</t>
  </si>
  <si>
    <t xml:space="preserve">Комитет по финансам и налоговой политике </t>
  </si>
  <si>
    <t>Зарезервированные бюджетные ассигнования перераспределяются по соответствующим муниципальным программам Белоярского района в соответствии с Порядком использования</t>
  </si>
  <si>
    <t>Предоставление дотаций поселениям осуществляется в определенных объемах в установленные сроки</t>
  </si>
  <si>
    <t>Капитальный ремонт сетей газоснабжения СУ-966</t>
  </si>
  <si>
    <t>Предоставление иных межбюджетных трансфертов бюджетам поселений на капитальный ремонт (с заменой) газопроводов, систем теплоснабжения, водоснабжения, водоотведения для подготовки к осенне-зимнему периоду, в том числе с применением композитных материалов</t>
  </si>
  <si>
    <t>Оплата производится согласно заключенных договоров, на основании предоставленных исполнителем подтверждающих документов.</t>
  </si>
  <si>
    <t>Обеспечение мероприятий по энергосбережению и повышению энергетической эффективности</t>
  </si>
  <si>
    <t>Проведение конкурса "Лучший мун.служащий ОМС"</t>
  </si>
  <si>
    <t>Освоение бюджетных средств за текущий период произведено в полном объеме</t>
  </si>
  <si>
    <t xml:space="preserve">Диспансеризация муниципальных служащих администрации Белоярского района запланирована на 4 квартал 2017 года. </t>
  </si>
  <si>
    <t>Объявлен конкурс "Лучший муниципальный служащий органов местного самоуправления Белоярского района", выплата денежных вознаграждений победителям конкурса будет производиться в сентябре 2017 года, после подведения итогов</t>
  </si>
  <si>
    <t>Отдел по учету и контролю за расходованием финансовых средств администрации Белоярского района</t>
  </si>
  <si>
    <t>Форма 85-К ИАС "АВЕРС: контингент ДОУ"</t>
  </si>
  <si>
    <t>Отчеты учреждений          Стат.данные по итогам организации отдыха с 27 марта по 31 марта 2017 года</t>
  </si>
  <si>
    <t xml:space="preserve">Период проведения государственной итоговой аттестации с 27 мая 2017 года </t>
  </si>
  <si>
    <t xml:space="preserve">Согласно отчетам по итогам школьного этапа Всероссийской олимпиады школьников в 2015-2016 учебном году </t>
  </si>
  <si>
    <t xml:space="preserve">Освоение средств согласно сетевого графика </t>
  </si>
  <si>
    <t>Управление по транспорту и связи администрации Белоярского района</t>
  </si>
  <si>
    <t>Строительство пожарного водоема 250 куб.м. в городе Белоярский</t>
  </si>
  <si>
    <t>Строительство пожарного водоема 250 куб. м в с. Полноват Белоярского района</t>
  </si>
  <si>
    <t>Освоение бюджетных средств планируется на ноябрь 2017 года</t>
  </si>
  <si>
    <t>Доля населения Белоярского района, попадающего в зону действия муниципальной автоматизированной системы оповещения населения Белоярского района об опасностях, возникающих при ведении военных действий или вследствие этих действий, а также об угрозе возникновения или о возникно-вении чрезвычайных ситуаций природ-ного и техногенного характера, в про-центах от общей численности населе-ния Белоярского района</t>
  </si>
  <si>
    <t>Оснащение общественных спасательных постов в местах массового отдыха людей на водных объектах оборудованием и снаряжением</t>
  </si>
  <si>
    <t>Отдел по делам ГОиЧС администрации Белоярского района</t>
  </si>
  <si>
    <t>Созданние резервов материальных ресурсов для ликвидации последствий чрезвычайных ситуаций и в целях гражданской обороны, в процентах от установленных норм обеспечения</t>
  </si>
  <si>
    <t>Осуществление реагирования на возможные чрезвычайные ситуации в соответствии с Уставом муниципального казенного учреждения «Единая дежурно-диспетчерская служба Белоярского района, в баллах не ниже</t>
  </si>
  <si>
    <t>Данные предоставлены ФКУ "ЦУКС по ХМАО-Югре""</t>
  </si>
  <si>
    <t>Внедрение и запуск в эксплуатацию технических систем, входящих в состав аппаратно-программного комплекса «Безопасный город» на территории Белоярского района, в процентах от установленного проектом по построению и развитию аппаратно-программного комплекса «Безопасный город» на территории Белоярского района</t>
  </si>
  <si>
    <t>Количество пожарных водоемов находящихся в муниципальной собственности, единиц</t>
  </si>
  <si>
    <t>Комитет муниципальной собственности администрации Белоярского района</t>
  </si>
  <si>
    <t>Реализация проекта «Небесные тропы  Когтистого Зверя»</t>
  </si>
  <si>
    <t>Модернизация муниципальных музеев</t>
  </si>
  <si>
    <t>Конкурс творчества юных пианистов "Волшебные клавиши"</t>
  </si>
  <si>
    <t>Конкурс творчества юных живописцев "Мастерская солнца"</t>
  </si>
  <si>
    <t>Мероприятие исполнено.</t>
  </si>
  <si>
    <t>Проведен районный семинар для работников библиотек.</t>
  </si>
  <si>
    <t>Приобретены аудиокниги для слабовядящих.</t>
  </si>
  <si>
    <t>Предоставление субсидии на 2 квартал по факту в марте 2017г.</t>
  </si>
  <si>
    <t>Проведен районный семинар для руководителй муниципальных учреждений культуры с привлечением специалистов из АУ ХМАО-Югры "Окружной дом народного творчества"</t>
  </si>
  <si>
    <t>Проведен ежегодный районный фестиваль.</t>
  </si>
  <si>
    <t>Оплачены доступ к  электронной базе  данных справочно-правовой службы "КонсультантПлюс" на сумму 19,2 т.р. И абонентская плата  за предоставление услуг доступа в Интернет для 10 библиотек (59,1 т.р.)</t>
  </si>
  <si>
    <t>Организация и проведение мероприятий, направленных на раскрытие многообразия национальных культур</t>
  </si>
  <si>
    <t xml:space="preserve">Обеспечение функционирования и развития  систем  видеонаблюдения, в том числе с целью повышения безопасности дорожного движения, информирования населения </t>
  </si>
  <si>
    <t>Обеспечение функционирования  системы   видеонаблюдения, установленной в месте массового пребывания людей  - администрации Белоярского района</t>
  </si>
  <si>
    <t>Информационно-пропагандистское сопровождение противодействия потреблению наркотиков и других  психоактивных веществ</t>
  </si>
  <si>
    <t>Рекультивация территории санкционированной свалки твердых бытовых отходов с.Полноват</t>
  </si>
  <si>
    <t>Организация деятельности по сбору (в том числе раздельному сбору) твердых коммунальных отходов, организация деятельности по транспортированию твердых коммунальных отходов</t>
  </si>
  <si>
    <t>Плата за пользование водным объектом – участок реки Казым (79,65-79,70 км от устья (затон)) – в соответствии с договором водопользования, зарегистрированным в государственном водном реестре 03.08.2015 за № 86.15.02.01.001-Р-ДРБК-С-2015-01655/00</t>
  </si>
  <si>
    <t>Ведение регулярного наблюдения за состоянием водного объекта – участок реки Казым (79,65-79,70 км от устья (затон)) – в соответствии с договором водопользования, зарегистрированным в государственном водном реестре 03.08.2015 за № 86.15.02.01.001-Р-ДРБК-С-2015-01655/00</t>
  </si>
  <si>
    <t>Выполнение лесоустроительных работ в городских лесах города Белоярский с постановкой на государственный кадастровый учет земельных участков, занятых городскими лесами города Белоярский, с использованием материалов, полученных при проведении лесоустройства</t>
  </si>
  <si>
    <t>Проведение мероприятий в Белоярском районе, приуроченных к Международной экологической акции «Спасти и сохранить» и Году экологии</t>
  </si>
  <si>
    <t>Проведение в образовательных учреждениях мероприятий, приуроченных к Международной экологической акции «Спасти и сохранить»</t>
  </si>
  <si>
    <t>Проведение в  учреждениях культуры мероприятий, приуроченных к Международной экологической акции «Спасти и сохранить»</t>
  </si>
  <si>
    <t>Рекультивация территории санкционированной свалки твердых бытовых отходов с.Казым</t>
  </si>
  <si>
    <t>Доля площади земельных участков, занятых городскими лесами города Белоярский, поставленных на кадастровый учет</t>
  </si>
  <si>
    <t>Заключен МК на оказание услуги по размещению информационного носителя (2 баннера) размерами 3м х 6м на экологическую тематику, цена контракта 60 тыс. рублей</t>
  </si>
  <si>
    <t>Инженерные сети мкр.3А г.Белоярский (3 этап)</t>
  </si>
  <si>
    <t>Застройка микрорайона 5а в г.Белоярский. Инженерные сети. 3 этап</t>
  </si>
  <si>
    <t>Застройка микрорайона  Озерный-2 г.Белоярский. Инженерные сети. 1 этап.</t>
  </si>
  <si>
    <t>Застройка микрорайона Озерный-2 г.Белоярский. Автомобильная дорога. 1 этап.</t>
  </si>
  <si>
    <t>Переходящие с 2016 года 4 МК , срок исполнения до  конца 2017 года, работы ведуться в соответствии с графиком</t>
  </si>
  <si>
    <t xml:space="preserve">Освоение средств запланировано на 2-3 квартал 2017 г. </t>
  </si>
  <si>
    <t>Количество прибыльных сельскохозяйственных предприятий</t>
  </si>
  <si>
    <t>Финансирование мероприятий  на 2017 год не предусмотрено. За отчетный период завершены мероприятия 2016 года  по переселению граждан.</t>
  </si>
  <si>
    <t>Перечислены средства на софинансирование мероприятия по  проведению капитального ремонта 4 многоквартирных домов.</t>
  </si>
  <si>
    <t>Данные ресурсоснабжающей организации (АО "ЮКЭК-Белоярский")</t>
  </si>
  <si>
    <t>Данные организации, осуществляющей водоснабжение (АО "ЮКЭК-Белоярский")</t>
  </si>
  <si>
    <t>Данные АО "ЮКЭК-Белоярский"</t>
  </si>
  <si>
    <t>Данные предоставлены исполнителем</t>
  </si>
  <si>
    <t>Разработка энергетического паспорта</t>
  </si>
  <si>
    <t>Подпрограмма 5 «Обеспечение  благоустройства  территории городского поселения Белоярский»</t>
  </si>
  <si>
    <t>Подпрограмма 5 «Обеспечение благоустройства территории городского поселения Белоярский»</t>
  </si>
  <si>
    <t>Заключен МК на выполнение лесоустроительных работ в городских лесах, срок исполнения - декабрь 2017г. (переходящие обязательства 2016г.)</t>
  </si>
  <si>
    <t>Начальник управления экономики, реформ и программ администрации Белоярского района        ___________________________     Бурматова Л.М.</t>
  </si>
  <si>
    <t>Управление капитального строительства администрации Белоярского района</t>
  </si>
  <si>
    <t xml:space="preserve">Освоение средств в каникулярное время </t>
  </si>
  <si>
    <t>Оказание социальной поддержки отдельным категориям граждан производится по мере обращения граждан, оказавшихся в трудной жизненной ситуации. За отчетный период оказана помощь 119 гражданам</t>
  </si>
  <si>
    <t>Проведение конкурса запланировано на 2 квартал 2017 года</t>
  </si>
  <si>
    <t>Заключен МК, срок исполнения 3 квартал 2017 года</t>
  </si>
  <si>
    <t>Заключены 2 МК на хранение АТЗ и хранение ДЭС, освоение согласно условий договора</t>
  </si>
  <si>
    <t>Повышение уровня благоустройства территории гороского поселения Белоярский по отношению к предыдущему году</t>
  </si>
  <si>
    <t>Фактические объемы бюджетных ассигнований на реализацию муниципальной программы за 1 полугодие 2017 года, тыс. рублей</t>
  </si>
  <si>
    <t>о ходе выполнения муниципальных программ Белоярского района за 1 полугодие 2017 года</t>
  </si>
  <si>
    <t>Объемы бюджетных ассигнований на реализацию муниципальных программ в соответствии со сводной бюджетной росписью                         за 1 полугодие 2017 года  2017 года, тыс. рублей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</si>
  <si>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«Совершенствование системы профилактики терроризма и экстремизма,  правонарушений в сфере общественного порядка и безопасности дорожного движения»</t>
    </r>
  </si>
  <si>
    <t>Проведена частичная оплата по муниципальному контракту на размещение информации в газете "Белоярские ВЕСТИ"</t>
  </si>
  <si>
    <t xml:space="preserve">Мероприятие запланировано на 03.09.2017г. </t>
  </si>
  <si>
    <t>Проведена оплата по МК на провеку фоторадарных элементов и обслуживающего фоторадарного комплекса "Крис-С". Проведена чсатичная оплата по МК на обслуживание городской системы видеонаблюдения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</si>
  <si>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«Обеспечение выполнения полномочий  органов местного самоуправления»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</si>
  <si>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«Создание условий для развития и совершенствования муниципальной службы»</t>
    </r>
  </si>
  <si>
    <t>Обеспечение выполнения полномочий органов местного самоуправления Белоярского района за текущий период произведено в полном объеме</t>
  </si>
  <si>
    <t>За отчетный период 3 муниципальных служащих повысили квалификацию, полное освоение бюджетных средст 4 кв.2017 года</t>
  </si>
  <si>
    <r>
      <t xml:space="preserve">Основное мероприятие </t>
    </r>
    <r>
      <rPr>
        <sz val="10.5"/>
        <rFont val="Times New Roman"/>
        <family val="1"/>
        <charset val="204"/>
      </rPr>
      <t>«Мероприятия по обеспечению первичных мер пожарной безопасности в городском поселении Белоярский»</t>
    </r>
  </si>
  <si>
    <r>
      <t xml:space="preserve">Основное мероприятие </t>
    </r>
    <r>
      <rPr>
        <sz val="10.5"/>
        <rFont val="Times New Roman"/>
        <family val="1"/>
        <charset val="204"/>
      </rPr>
      <t>«Проектирование и строительство отдельных постов пожарной охраны и пожарных водоемов 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</si>
  <si>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«Противопожарная пропаганда и обучение населения городского поселения Белоярский мерам пожарной безопасности»</t>
    </r>
  </si>
  <si>
    <t>Проведено обучение населения городского поселения Белоярский мерам пожарной безопасности</t>
  </si>
  <si>
    <t>Заключен МК. Срок окончания 20.12.2017 года</t>
  </si>
  <si>
    <t>Заключен контракт на хранение имущества ГО, оплата производится ежемесячно; планируется изготовление памяток в августе 2017 года сумма контракта 10 т.р.</t>
  </si>
  <si>
    <t>Проведены водолазные работы по очистке акватории пляжа; проведено обучение спасателей. Экономия бюджетных средств в размере 35,4 т.р. в результате торгов на проведение водолазных работ</t>
  </si>
  <si>
    <t>Заключены контракты: 1) услуги по дезинсекционной обработке, сумма МК 328,7 т.р., срок - июль 2017 года; 2) услуги по контролю эффективности, сумма МК 40 т.р., срок - июль 2017 года. Планируемое освоение 38,6 т.р. на осуществление переданных гос.полномочий, июль 2017 года. Остаток 168,1 т.р. подлежит возврату в бюждет АО.</t>
  </si>
  <si>
    <r>
      <t>Основное мероприятие</t>
    </r>
    <r>
      <rPr>
        <sz val="10.5"/>
        <rFont val="Times New Roman"/>
        <family val="1"/>
        <charset val="204"/>
      </rPr>
      <t xml:space="preserve"> «Пополнение и обеспечение сохранности созданных резервов (запасов) материальных ресурсов для ликвидации последствий чрезвычайных ситуаций и в целях гражданской обороны»</t>
    </r>
  </si>
  <si>
    <r>
      <t xml:space="preserve">Основное мероприятие </t>
    </r>
    <r>
      <rPr>
        <sz val="10.5"/>
        <rFont val="Times New Roman"/>
        <family val="1"/>
        <charset val="204"/>
      </rPr>
      <t>«Мероприятия по гражданской обороне и защите населения Белоярского района от чрезвычайных ситуаций природного и техногенного характера»</t>
    </r>
  </si>
  <si>
    <r>
      <t>Основное мероприятие</t>
    </r>
    <r>
      <rPr>
        <sz val="10.5"/>
        <rFont val="Times New Roman"/>
        <family val="1"/>
        <charset val="204"/>
      </rPr>
      <t xml:space="preserve"> «Обеспечение безопасности людей на водных объекта»</t>
    </r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</si>
  <si>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>«Создание условий для функционирования единой государственной системы предупреждения и ликвидации чрезвычайных ситуаций»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</si>
  <si>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«Построение и развитие аппаратно-программного комплекса «Безопасный город»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</si>
  <si>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«Организация осуществления мероприятий по проведению дезинсекции и дератизации»</t>
    </r>
  </si>
  <si>
    <t>Обустройство пандусов к  объектам  социальной инфраструктуры, находящихся в муниципальной собственности</t>
  </si>
  <si>
    <t>Устройство подъемной платформы для МГН г.Белоярский</t>
  </si>
  <si>
    <t>Заключены 2 МК (благоустройство территории авторечвокзал, дом быта), сумма 841,0 т.р., экономия 18 т.р., срок исполнения 31.08.2017 года.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</si>
  <si>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«Создание благоприятных условий  для жизнедеятельности»</t>
    </r>
  </si>
  <si>
    <t>Доля объектов социальной инфраструктуры, находящихся в муниципальной собственности, обеспеченных условиями доступности для инвалидов и других маломабильных групп населения</t>
  </si>
  <si>
    <t>Статистические данные Комитета муниципальной собственности администрации Белоярского района</t>
  </si>
  <si>
    <t>Заключен договор с ФГУП «Почта России» г. Белоярский на оформление подписки на газету «Белоярские вести» для 85 инвалидов 1 группы на 1 полугодие 2017 года, для 87 инвалида 1 группы на 2 полугодие 2017 года.</t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</si>
  <si>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>«Создание условий для удовлетворения потребности населения Белоярского района в оказании услуг в сфере физической культуры и спорта»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</si>
  <si>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«Дополнительное образование детей в сфере физической культуры и спорта» (ДЮСШ)</t>
    </r>
  </si>
  <si>
    <r>
      <rPr>
        <u/>
        <sz val="10.5"/>
        <rFont val="Times New Roman"/>
        <family val="1"/>
        <charset val="204"/>
      </rPr>
      <t xml:space="preserve">Основное мероприятие: </t>
    </r>
    <r>
      <rPr>
        <sz val="10.5"/>
        <rFont val="Times New Roman"/>
        <family val="1"/>
        <charset val="204"/>
      </rPr>
      <t>Развитие материально - технической базы учреждений физической культуры и спорта (ДЮСШ) (МАУ "Дворец спорта")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</si>
  <si>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«Обеспечение реализации мероприятий по работе с детьми и молодежью»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</si>
  <si>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«Содействие занятости молодежи»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</si>
  <si>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«Организация отдыха и оздоровления детей в оздоровительных учреждениях различных типов»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</si>
  <si>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«Создание условий для организации отдыха и оздоровления детей»       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</si>
  <si>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«Обеспечение функций управления в сфере физической культуры, спорта и молодежной политики»</t>
    </r>
  </si>
  <si>
    <t>Приняли участие в 37 выездных соревнованиях, охват спортсменов 226 человек</t>
  </si>
  <si>
    <t>Мероприятие выполнено, приобретение спортивной экипировки, инвертаря</t>
  </si>
  <si>
    <t>За отчетный период проведено 50 культурно-массовых мероприятий, из них 27 социально значимых, привлечено 3 421 человек</t>
  </si>
  <si>
    <t>Трудоустроено 411 человек, из них: 290 человек в возрасте от 14 до 18 лет, 1 выпускник, 120 человек - приняты на общественную работу</t>
  </si>
  <si>
    <t>За отчетный период организован отдых для 50 детей; приобретено - питание, медикоменты, канцтовары, страхование</t>
  </si>
  <si>
    <t>За отчетный период организован отдых для 25 детей; приобретено - питание, медикоменты, канцтовары, страхование</t>
  </si>
  <si>
    <t>Приобретены спортивный и игровой инвентарь, канц.товары, выполнен косметический ремонт спортплощадки, медецинский осмотры, плановое освоение бюджетных средств до конца текущего финансового года</t>
  </si>
  <si>
    <t xml:space="preserve">Освоение средств в соответствии с сетевым графиком </t>
  </si>
  <si>
    <t>Заключены МК, приобретены путевки в ДОЛ "Зори Анапы" - 40 штук; ДОЛ "Сатера" - 20 штук, ДОЛ "Изумрудный" - 22 штуки, в том числе для детей сирот и опекаемых детей</t>
  </si>
  <si>
    <t>За отчетный период согласно договоров выплачена зар.плата 3 спортивным инструкторам; приобретен спортивный инвентарь</t>
  </si>
  <si>
    <t>Оплата проезда организованных групп детей по путевкам отраслевых Департаментов: ММЦ "Приморско"(Болгария) - 7 человек (ДоиМП ХМАО-Югры); спортивно-оздоровительный лагерь (Крым) - 18 человек (ДФКиС ХМАО-Югры)</t>
  </si>
  <si>
    <t>Оплата услуг сопровождающих детей по наградным путевкам отраслевых Департаментов</t>
  </si>
  <si>
    <t>Приобретено  вертикальное подъемное устройство  для инвалидов и маломобильных групп населения в ДЮСШа, полное освоение средств на 3 квартал 2017 года</t>
  </si>
  <si>
    <t>Комитет по делам молодежи, физической культуре и спорту администрации Белоярского района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</si>
  <si>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«Реконструкция, расширение, модернизация, строительство и капитальный ремонт объектов коммунального комплекса»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</si>
  <si>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«Предоставление субсидии на возмещение недополученных доходов организациям, осуществляющим реализацию сжиженного газа населению на территории сельских поселений Белоярского района»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</si>
  <si>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«Предоставление субсидий  в целях возмещения части недополученных доходов в связи с реализацией  электрической энергии в зоне децентрализованного электроснабжения»</t>
    </r>
  </si>
  <si>
    <t>Разработан энергетический паспорт потребителя энергетических ресурсов. Мероприятие исполнено.</t>
  </si>
  <si>
    <t>Первый аукцион на заключение МК (работы по автоматизации и диспетчерезации) признан не состоявшимся по причине несоответствия заявок участников условиям. Проведен повторный аукцион, заключен МК в мае 2017г. (цена 594,4т.р., экономия на торгах - 385,6т.р.)</t>
  </si>
  <si>
    <t>Объект включен в АИП Югры. В 2016 г. заключен МК  (ПИР, цена МК 22 000,0 т.р.). В соответсвии с сетевым графиком освоение средств запланировано на ноябрь 2017г,  после получения заключения гос.экспертизы.</t>
  </si>
  <si>
    <t>Оплата производилась согласно заключенных договоров, на основании предоставленных Исполнителями подтверждающих документов</t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</si>
  <si>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>«Содействие проведению капитального ремонта многоквартирных домов»</t>
    </r>
  </si>
  <si>
    <t>За отчетный период по строительству и реконструкции объектов благоустройства капитального характера заключены 22 МК на сумму 66 740,2 т.р., объявлено 7 аукциона на общую сумму 15 090,6 т.р.; на благоустройство набережной заключены 2 МК на общую сумму        20 000,0 т.р.; заключено 2 МК на сумму 3 405,3 т.р. по озеленению территории; прочее благоустройство заключено 31 МК на общую сумму 13 105,9 т.р.; заключено 9 МК и объялен 1 аукцион по уличному освещению сумма 10 756,7 т.р.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</si>
  <si>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«Организация благоустройства и озеленения территории городского поселения Белоярский»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</si>
  <si>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«Техническая эксплуатация, содержание, ремонт и организация энергоснабжения сети уличного освещения на территории городского поселения Белоярский»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</si>
  <si>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«Содержание и благоустройство межпоселенческих мест захоронений на территории Белоярского района»</t>
    </r>
  </si>
  <si>
    <t>Подпрограмма 6 "Формирование комфортной городской среды муниципального образования Белоярский район"</t>
  </si>
  <si>
    <t>Благоустройство дворовых территорий поселений Белоярского района</t>
  </si>
  <si>
    <t>Благоустройство мест общего пользования поселений Белоярского района</t>
  </si>
  <si>
    <t xml:space="preserve">Разработка дизайн-проектов благойстройства на територии поселений Белоярского района </t>
  </si>
  <si>
    <t>1) ООО"Архитектурная студия"Арс-Проект"-разработка эскизного проекта на благ-во дворовой террит г.Белоярский :мкр Мирный, район ж/д 3а,14 МК 14217/УКС/д от 2.05.2017; 2) ООО"Архитектурная студия"Арс-Проект"-разработка эскизного проекта на благ-во дворовой террит г.Белоярский :мкр 6, район ж/д 6,9,10,11,12 МК 14317/УКС/д от 2.05.2017</t>
  </si>
  <si>
    <t xml:space="preserve">о достижении целевых показателей о реализации муниципальных программ Белоярского района за 1 полугодие 2017 года </t>
  </si>
  <si>
    <t>Возмещение затрат при приобретение  кормов для содержания сельскохозяйственных животных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</si>
  <si>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«Предоставление субсидий в целях финансового обеспечения (возмещения) затрат в связи с производством  сельскохозяйственной продукции»: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</si>
  <si>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«Предоставление субсидий в целях финансового обеспечения (возмещения) затрат в связи с производством с/х продукции, связанных с участием сельскохозяйственных предприятий в конкурсах профессионального мастерства»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</si>
  <si>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«Содействие развитию малого и среднего предпринимательства в Белоярском районе»</t>
    </r>
  </si>
  <si>
    <t>За отчетный периодл проведена ярмарка товаропроизводителей Белоярского района в с.Казым. Планируется проведение окружной выставки-ярмарки "Товары земли Югорской", срок декабрь 2017 года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</si>
  <si>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«Финансовая поддержка социально ориентированным некоммерческим организациям на реализацию социально значимых проектов»</t>
    </r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</si>
  <si>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>«Обеспечение функций управления в социальной сфере»</t>
    </r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</si>
  <si>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>«Социальная поддержка отдельных категорий граждан»</t>
    </r>
  </si>
  <si>
    <t>Согласно графика выплат, на 1 полугодие выплата произведена в полном объеме от потребности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</si>
  <si>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«Развитие системы общего образования»</t>
    </r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</si>
  <si>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>«Развитие системы дополнительного образования детей»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</si>
  <si>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"Организация отдыха детей в каникулярное время на базе образовательных учреждений"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</si>
  <si>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«Развитие муниципальной системы оценки качества образования»</t>
    </r>
  </si>
  <si>
    <t xml:space="preserve">Основное мероприятие «Обеспечение комплексной безопасности образовательных учреждений и комфортных условий образовательного процесса» </t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</si>
  <si>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 xml:space="preserve">«Обеспечение функций управления в сфере образования» 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</si>
  <si>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«Развитие материально-технической базы сферы образования» </t>
    </r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</si>
  <si>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 xml:space="preserve">«Создание благоприятных условий  для жизнедеятельности» </t>
    </r>
  </si>
  <si>
    <t>Выплаты осуществляются в соответствии с сетевым графиком. Оплата счетов-фактур производится по факту получения подтверждающих документов</t>
  </si>
  <si>
    <t>Запланировано проведение влажной дезинфекции в очаге туберкулеза, срок проведения мероприятия июль 2017 года</t>
  </si>
  <si>
    <t>Освоены бюджетные средства по направлениям: 1) 91,9 т.р.на выплату стипендии; 2) 7,0 т.р. районная конференция "Шаг в будущее"; 3) 6,5 т.р. Молодежные Кирилло Мефодиевские чтения. Освоение средств согласно графика мероприятий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</si>
  <si>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«Организация предоставления государственных  и муниципальных услуг»</t>
    </r>
  </si>
  <si>
    <t>Предоставление субсидии в целях организации и проведения мероприятий по завершению строительства многоквартирных домов некоммерческой организации ФРЖС Белоярского района "Жилище" (КМС)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</si>
  <si>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«Строительство и приобретение жилья» </t>
    </r>
  </si>
  <si>
    <t>Внутриквартирные проезды микрорайона 3А г.Белоярский 1 этап</t>
  </si>
  <si>
    <t>Внутриквартирные проезды микрорайона 3А г.Белоярский 2 этап</t>
  </si>
  <si>
    <t>ДепЭконом подготовлено внесение изменений в АИП, с целью перемещения лимитов на строительство объекта  "Инженерные сети мкр.3А г.Белоярский (3 этап)"</t>
  </si>
  <si>
    <t>Исполнен МК на выполнение работ по инженерным изысканиям, стоимость 300,0 т.р. Подготовлены документы для объявления торгов на остаток бюджетных средств, срок проведения аукциона август 2017 года</t>
  </si>
  <si>
    <t>Исполнены МК на проведение экспертизы определения достоверности сметной стоимости и на корректировку СД. На остаток средств заключен ДМК на строительство объекта, с переходящим сроком исполнения в 2018 году</t>
  </si>
  <si>
    <t>На весь объем бюджетных ассигнований объявлены торги, срок проведения 17.07.2017 года</t>
  </si>
  <si>
    <t>На весь объем бюджетных средств заключены МК со сроком выполнения работ до конца текущего года</t>
  </si>
  <si>
    <t>заключен МК на выполнение ПИР, срок исполнения сентябрь 2017 года</t>
  </si>
  <si>
    <t>ООО "Компания СОВЗОНД"-выполнение инженерных изысканий для подготовки док-ов тер планир и док-ии по планировке террит МК 01817/АРХ от 07.06.2017 г.</t>
  </si>
  <si>
    <t xml:space="preserve">Освоение средств планируется в 4-м квартале 2017 года после утверждения списка получателей субсидии Департаментом строительства ХМАО-Югры (сентябрь 2017 года) 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</si>
  <si>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</si>
  <si>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«Обеспечение градостроительной деятельности на территории Белоярского района»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</si>
  <si>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«Улучшение жилищных условий молодых семей в соответствии с федеральной целевой программой «Жилище»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</si>
  <si>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«Государственная поддержка юридических и физических лиц из числа коренных малочисленных народов, ведущих традиционный образ жизни и осуществляющих традиционную хозяйственную деятельность»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</si>
  <si>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 Содействие в проведении мероприятий, направленных на сохранение культурного наследия коренных малочисленных народов» </t>
    </r>
  </si>
  <si>
    <t>Заключен и исполнен МК для обеспечения муниципальных нужд в части оказания услуг в проведении национального традиционного праздника "День оленевода".Освоение средств на проведение традиционного праздника "День рыбака" запланировано в 3 квартале 2017г.</t>
  </si>
  <si>
    <t>Оказана государственная  поддержка 5 получателям, в том числе 2 субсидии на обустройство земельных участков в размере 663,4 т.р. Из-за отсутствия финансирования поддержка КМНС в 3-м квартале не осуществлялась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</si>
  <si>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«Снижение негативного воздействия на окружающую среду отходов производства и потребления»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</si>
  <si>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«Сохранение природной среды, предотвращение и ликвидация последствий негативного воздействия»</t>
    </r>
  </si>
  <si>
    <t>МК (завершение СМР) исполнен в июне,  срок освоения средств - 15.07.2017г., цена - 1293,4 т.р.</t>
  </si>
  <si>
    <t>МК (завершение СМР) исполнен в июне,  срок освоения средств - 15.07.2017г., цена - 1293,4 т.р. Оплачен МК (установка счетчика на объект),  от 26.04.2017, цена 33т.р.</t>
  </si>
  <si>
    <t>Выполнены проектные работы. Утверждена гос.экологическая экспертиза, формируется заявка для направления в АО для привлечения средств АО по гос.программе ХМАО «Обеспечение экологической безопасности Ханты-Мансийского автономного округа – Югры на 2016 – 2020 годы».  Средств МБ не достаточно для заключения МК (СМР).</t>
  </si>
  <si>
    <t>Выделены доп.ср-ва МО (2500т.р.) для выполнения всего комплекса работ по инженерным изысканиям, проектированию и экспертизам (экологической и государственной). Объявлены торги на июль, срок исполнения 30.09.2017 года</t>
  </si>
  <si>
    <t>Заключены МК на разработку рабочей документации по объекту"Контейнерные площадки для сбора твердых коммунальных отходов". Село Казым МК 13217/УКС/д от 18.04.2017 - исполнен. Сорум, Сосновка срок исполнения МК июль 2017 года. Средства АО выделены на  материальные затраты для реализации отдельных переданных государственных полномочий, в отчетном периоде финансирование не поступало</t>
  </si>
  <si>
    <t>1. Заключен МК от 29.06.2017 № 20717/УСХ/д на оказание услуг по санитарной очистке территории (ликвидация несанкционированных свалок на землях городского поселения Белоярский), срок до 31.07.2017, цена 97,9 тыс. руб.;2. Заключен МК от 29.06.2017 № 20817/УСХ/д на оказание услуг по санитарной очистке территории (ликвидация несанкционированных свалок на землях городского поселения Белоярский), срок до 31.07.2017, цена 98,9 тыс. руб.; Бюджетные ассигнования 70,1 тыс. руб. незакрепленные бюджетными обязательствами перераспределены на п.2.5</t>
  </si>
  <si>
    <t>Плата за пользование водным объектом – 1 квартал</t>
  </si>
  <si>
    <t>Заключен МК от 10.04.2017 № 12117/УСХ/д на оказание услуг по наблюдению на водном объекте – участок реки Казым (79,65-79,70 км от устья (затон)), срок до 30.11.2017, цена 38,3 тыс. руб.</t>
  </si>
  <si>
    <t>Заключены МК: 1) охрана городских лесов г.Белоярский; 2) противопожарное обустройство лесов 3) устройство пешеходной тропы "Озеро Светлое" 4) вырубка древесно-кустарниковой растительности с одновременным измельчением 5) уход за зелеными насаждениями г.Белоярский. Срок исполнения июль, август 2017 года</t>
  </si>
  <si>
    <t>За отчетный период приобретены посадочный и расходный материалы для проведения учреждениями культуры экологических акций. Полное освоение до конца текущего года</t>
  </si>
  <si>
    <t>За отчетный период приобретены посадочный и расходный материалы для проведения образовательными учреждениями экологических акций. Полное освоение до конца текущего года</t>
  </si>
  <si>
    <t>Высажено на аллее Детства 120 кустов пузыреплодника калинолистного</t>
  </si>
  <si>
    <t>Заключены договора на оплату коммунальных услуг; на проведение оценки объектов недвижимости (ИП Шихалиев Р.Г., ИП Терновой К.В.).; ИП Назаренко Ю.Л. обслуживание камерт видеонаблюдения; ООО "Издательство "КНОРУС" - поставка учебной литературы; ООО "ПРОТОН" «Поставка аппарата рентгеновского диагностического для панорамного исследования с функцией компьторного томографа»; ООО «Экомедфарм» - «Поставка электрокардиографа двенадцатиканального с регистрацией ЭКГ в ручном и автоматическом режимах»; ООО "Югорская экспертная группа" – «Оказание услуг по юридическому и финансовому сопровождению по договорам купли-продажи, мены,  дарения жилых помещений с гражданами, для муниципальных нужд Белоярского района»; УМП "УПТК" 1) «Ремонт крыльца в здании и устройство альтернативного доступа маломобильных групп населения в здании «Дом быта» 2) «Устройство альтернативного доступа маломобильных групп населения в здании «Автовокзала» заключен договор с Югорским фондом капитального строительства (взносы на капремонт имущества МО).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</si>
  <si>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«Совершенствование системы управления муниципальным имуществом»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</si>
  <si>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«Управление и распоряжение земельными участками, находящимися в муниципальной собственности»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</si>
  <si>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«Обеспечение функций управления муниципальным имуществом»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</si>
  <si>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«Обеспечение функций управления муниципальными финансами»</t>
    </r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</si>
  <si>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>«Управление резервными средствами  бюджета Белоярского района»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</si>
  <si>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«Обслуживание муниципального долга Белоярского района»</t>
    </r>
  </si>
  <si>
    <t>Бюджетный кредит за истекший период получен в сумме 360 408,6 т.р. произведен возврат кредита в сумме 27,9 т.р. Погашение кредита предусмотрено во втором полугодии 2017 года</t>
  </si>
  <si>
    <t xml:space="preserve">Иные межбюджетные трансферты  предусмотрены в бюджет с.п. Казым для создания и обустройства зоны отдыха, прилегающей к монументу посвященному Победе в ВОВ, а так же на поощрение достижения наилучших показателей деятельности органов местного самоуправления поселений Белоярского района 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</si>
  <si>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«Выравнивание бюджетной обеспеченности поселений в границах Белоярского района»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</si>
  <si>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«Обеспечение сбалансированности бюджетов поселений в границах Белоярского района»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</si>
  <si>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«Финансовое обеспечение осуществления органами местного самоуправления поселений, полномочий  переданных органами местного самоуправления  Белоярского района на основании  соглашений»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</si>
  <si>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«Предоставление иных межбюджетных трансфертов в иных случаях, предусмотренных законами Ханты-Мансийского автономного округа - Югры и муниципальными правовыми актами Белоярского района»</t>
    </r>
  </si>
  <si>
    <t>Реконструкция автомобильных дорог г. Белоярский.  2 этап – участок перекресток ул. Молодости – ул. Центральная до перекрестка ул. Боковая – микрорайон Геологов</t>
  </si>
  <si>
    <t>Объездная автомобильная дорога 6 мкр., 1 этап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</si>
  <si>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«Строительство (реконструкция), капитальный ремонт и ремонт автомобильных дорог общего пользования местного значения»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</si>
  <si>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«Создание условий для предоставления транспортных услуг, организации транспортного обслуживания населения»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</si>
  <si>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«Создание условий для обеспечения безопасности дорожного движения»</t>
    </r>
  </si>
  <si>
    <t>Подготовлена документация на повторную государственную экспертизу в связи с корректировкой проекта. После получения положительного заключения на внесенные изменения, объект будет предъявлен на итоговую проверку</t>
  </si>
  <si>
    <t xml:space="preserve">Направлено инвестиционное предложение  по внесению изменений в АИП Югры в части перераспределения  капитальных вложений  на 2017 год  по гос. программе на  строительство объекта "Объездная автомобильная дорога на участке в 6 микрорайоне г.Белоярский. 1 этап" (объект включен в гос.программу, окончание проверки достоверности сметной стоимости запланировано на конец июля). </t>
  </si>
  <si>
    <t xml:space="preserve">Заключен МК 03/05/17Д/01917/УКС от 13.06.2017 г. на проверку достоверности сметной стоимости строительного объекта "Объездная автомобиль дорога в 6 мкр 1 этап" </t>
  </si>
  <si>
    <t>Освоение средств согласно сетевого графика. Запланировано освоение средств : субсидии ( воздуш.перевозки) - 31253,5т.р.; субсидии (перевозка автотранспорт.) - 18 690т.р. Заключен МК на обслуж.посад.площадки - 1568,7т.р.</t>
  </si>
  <si>
    <t>Заключены 3 МК: 1) содержание автодорог(подъезд к аэропорту) - 817,6 тыс.рублей; 2) содержание автодорог - 40 285,9 тыс.рублей; 3) ремонт элементов обустройства автомобильных дорог - 3 202,6 тыс.рублей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</si>
  <si>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«Развитие животноводства»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</si>
  <si>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«Государственная поддержка растениеводства»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</si>
  <si>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«Государственная поддержка развития рыбохозяйственного комплекса» </t>
    </r>
  </si>
  <si>
    <r>
      <rPr>
        <u/>
        <sz val="10.5"/>
        <rFont val="Times New Roman"/>
        <family val="1"/>
        <charset val="204"/>
      </rPr>
      <t>Основное мероприяти</t>
    </r>
    <r>
      <rPr>
        <sz val="10.5"/>
        <rFont val="Times New Roman"/>
        <family val="1"/>
        <charset val="204"/>
      </rPr>
      <t>е «Обеспечение стабильной благополучной эпизоотической обстановки в Белоярском районе и защита населения от болезней, общих для человека и животных»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</si>
  <si>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«Развитие системы заготовки и переработки дикоросов»</t>
    </r>
  </si>
  <si>
    <t>Государственная поддержка животноводства осуществляется с учётом авансирования предприятий. Предоставлены субсидии 2 сельскохозяйственным предприятиям, 2 КФХ, 5 предпринимателям и личным подсобным хозяйствам</t>
  </si>
  <si>
    <t>Госсударственная поддержка оказана 5 рыбодобывающим организациям в размере квартального лимита</t>
  </si>
  <si>
    <t>Субсидии не предоставлялись ввиду отсутствия заявок получателей в отчетном периоде</t>
  </si>
  <si>
    <t xml:space="preserve">Заключен МК на оказание услуг по обеспечению стабильной, благополучной, эпизоотической обстановки </t>
  </si>
  <si>
    <t>Господдержка оказана одному КФХ, в размере квартального лимита</t>
  </si>
  <si>
    <t xml:space="preserve">Подготовлен договор на предоставление субсидии, срок освоения бюджетных средств 3 квартал 2017 года  </t>
  </si>
  <si>
    <t>Предоставлены субсидии из бюджета Белоярского района на возмещение затрат  при приобретение  кормов</t>
  </si>
  <si>
    <t xml:space="preserve">Освоение средств запланировано на 3 квартал 2017г. </t>
  </si>
  <si>
    <t>Представление проекта "Живая этнография" в городе Витебске Республики Беларусь</t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</si>
  <si>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>«Развитие библиотечного дела»</t>
    </r>
  </si>
  <si>
    <r>
      <rPr>
        <u/>
        <sz val="10.5"/>
        <rFont val="Times New Roman"/>
        <family val="1"/>
        <charset val="204"/>
      </rPr>
      <t xml:space="preserve">Основное мероприятие </t>
    </r>
    <r>
      <rPr>
        <sz val="10.5"/>
        <rFont val="Times New Roman"/>
        <family val="1"/>
        <charset val="204"/>
      </rPr>
      <t>«Развитие выставочного дела»</t>
    </r>
  </si>
  <si>
    <t>Субсидии на организацию питания детей в возрасте от 6 до 17 лет (включительно) в лагерях с дневным пребыванием детей, в возрасте от 8 до 17 лет (включительно) – в палаточных лагерях (бюджет автономного округа)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</si>
  <si>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«Развитие системы дополнительного образования в области культуры»</t>
    </r>
  </si>
  <si>
    <t>Проведение мероприятий "День России", "День флага" ЦКиД "Камертон" (резервный  фонд Тюм.обл.)</t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</si>
  <si>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«Развитие культурного разнообразия»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</si>
  <si>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«Поддержка средств массовой информации»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</si>
  <si>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«Обеспечение исполнения мероприятий муниципальной программы»</t>
    </r>
  </si>
  <si>
    <r>
      <rPr>
        <u/>
        <sz val="10.5"/>
        <rFont val="Times New Roman"/>
        <family val="1"/>
        <charset val="204"/>
      </rPr>
      <t>Основное мероприятие</t>
    </r>
    <r>
      <rPr>
        <sz val="10.5"/>
        <rFont val="Times New Roman"/>
        <family val="1"/>
        <charset val="204"/>
      </rPr>
      <t xml:space="preserve"> «Укрепление материально-технической базы учреждений культуры»</t>
    </r>
  </si>
  <si>
    <t>Приобретены  книги, поставка завершена</t>
  </si>
  <si>
    <t>Мероприятие завершено</t>
  </si>
  <si>
    <t>Исполнение мероприятий до конца 2017 года согласно комплексного плана</t>
  </si>
  <si>
    <t>Проведены концерты в мае 2017 года</t>
  </si>
  <si>
    <t>Проведение праздника 12 июня 2017 года</t>
  </si>
  <si>
    <t>Мероприятие реализовано</t>
  </si>
  <si>
    <t>Основные мероприятия запланированы на 3-4 квартал 2017г. Освоены средства на приобретение принтера для БИЦ Квадрат в сумме 220,0 т.р.; приобретена печатающая головка для широкоформатного принтера ЦКиД Камертон в сумме 135,5 т.р.</t>
  </si>
  <si>
    <t>Сопровождение и техническая эксплуатация системы "АВЕРС"</t>
  </si>
  <si>
    <t>Проведение семинаров согласно годового графика</t>
  </si>
  <si>
    <t xml:space="preserve">Проведение мероприятий согласно графика </t>
  </si>
  <si>
    <t xml:space="preserve">Организован отдых и оздоровление детей из малообеспеченных семей в МАУ ФкиС "База отдыха Северянка" в период весенних школьных каникул. Основная часть расходов по мероприятиям по организации отдыха и оздоровления детей из малообеспеченных семей и неработающих пенсионеров запланирована на 3 квартал 2017 года </t>
  </si>
  <si>
    <t>Конкурсы на предоставление субсидий социально ориентированным некоммерческим организациям, проводятся согласно графика мероприятий на 2017 год</t>
  </si>
  <si>
    <t>Проведен семинар для организаторов отдыха в мае, остатки бюджетных средств планируется освоить в октябре - участие в Конгрессе лагерей г.Сочи,  в ноябре - итоговое заседание по отдыху 2017 года г.Сургут</t>
  </si>
  <si>
    <t xml:space="preserve">Заключено и исполнено 3 МК </t>
  </si>
  <si>
    <t>Оплата по договорам (6 народных дружинников), от потребности</t>
  </si>
  <si>
    <t>Заключено 2 МК, освоение средств ежеквартально, согласно условий контрактов</t>
  </si>
  <si>
    <t>Заключен МК, освоение средств до конца текущего года</t>
  </si>
  <si>
    <t>Освоение бюджетных средств до конца текущего года</t>
  </si>
  <si>
    <t>Исполнен договор на проведение мониторинга деятельности СМСП Белоярского района.</t>
  </si>
  <si>
    <t>Проведено три образовательных мероприятия, полное освоение средств - до конца текущего финансового года</t>
  </si>
  <si>
    <t>Образовательные  мероприятия запланированы на май и октябрь 2017 года, освоение средств  запланировано в июне и ноябре 2017 года.</t>
  </si>
  <si>
    <t>За отчетный период заявки со стороны субъектов предпринимательства на получении субсидий не поступали. Проводятся мероприятия по привлечению СМСП.</t>
  </si>
  <si>
    <t>За отчетный период заявки со стороны субъектов предпринимательства на получении субсидий не поступали. Проводятся мероприятия по привлечению  СМСП.</t>
  </si>
  <si>
    <t>Проведение конкурса и вручение гранта запланировано на 3 квартал 2017 года</t>
  </si>
  <si>
    <t>Проведен муниципальный конкурс "Предприниматель года- 2017", освоение средств  - июль 2017 года</t>
  </si>
  <si>
    <t>о ходе выполнения муниципальных программ городского и сельских поселений Белоярского района за 1 полугодие 2017 года</t>
  </si>
  <si>
    <t>Объемы бюджетных ассигнований на реализацию муниципальных программ в соответствии со сводной бюджетной росписью за 1 полугодие 2017 года 2017 года, тыс. рублей</t>
  </si>
  <si>
    <t>Фактические объемы бюджетных ассигнований на реализацию муниципальной программы 
за 1 полугодие 2017 года, тыс. рублей</t>
  </si>
  <si>
    <t>Процент исполнения</t>
  </si>
  <si>
    <t>Сельское поселение Верхнеказымский</t>
  </si>
  <si>
    <t>+</t>
  </si>
  <si>
    <t>Муниципальная программа сельского поселения Верхнеказымский  «Реализация полномочий органов местного самоуправления на 2017-2019 годы»</t>
  </si>
  <si>
    <t>Обеспечение выполнения полномочий  органов местного самоуправления (показатель 1)</t>
  </si>
  <si>
    <t>Оплата производится в соответствии с графиком выплат по трудовым договорам, а так же согласно выставленных счетов фактур поставщикам ком.услуг</t>
  </si>
  <si>
    <t>Создание условий для развития и совершенствования муниципальной службы (показатель 2, 3)</t>
  </si>
  <si>
    <t>За отчетный период 5 муниципальных служащих прошли диспансеризацию, повышение квалификации планируется для 1 муниципального служащего во втором полугодии 2017 года</t>
  </si>
  <si>
    <t>Реализация отдельных государственных полномочий (показатель 4)</t>
  </si>
  <si>
    <t>Оплата производится в соответствии с графиком выплат по трудовым договорам</t>
  </si>
  <si>
    <t>Создание резерва материальных ресурсов для ликвидации чрезвычайных ситуаций и в целях гражданской обороны (показатель 5)</t>
  </si>
  <si>
    <t>Освоение средств по данному мероприятию запланировано на 2 полугодие  2017 года</t>
  </si>
  <si>
    <t>Мероприятия по обеспечению первичных мер пожарной безопасности (показатель 6-8)</t>
  </si>
  <si>
    <t>Мероприятие по профилактике правонарушений ( показатель 9)</t>
  </si>
  <si>
    <t>Обеспечение мероприятий по энергосбережению и повышению энергетической эффективности (показатель 10)</t>
  </si>
  <si>
    <t>Организация благоустройства территории поселения (показатель 11)</t>
  </si>
  <si>
    <t>В рамках мероприятий по благоустройству поселения заключено 8 договоров, в том числе по  уборке территории поселка, по  ремонту и тех.обслуживанию уличного освещения; оплата уличного освещения. Освоение бюджетных средств в соответствии с выставленными счетами</t>
  </si>
  <si>
    <t>Реализация мероприятий в сфере коммунального хозяйства (показатель 12)</t>
  </si>
  <si>
    <t>Исполнен МК по ремонту наружных сетей теплоснабжения, заключен МК на подготовку программы комплесного развития, срок реализации 3 квартал 2017 года</t>
  </si>
  <si>
    <t>Обеспечение надлежащего уровня эксплуатации муниципального имущества (показатель 13)</t>
  </si>
  <si>
    <t>Оплата производится в соответсвии с выставленными счетами на основании заключенных договоров</t>
  </si>
  <si>
    <t>Организация досуга, предоставление услуг организаций культуры (показатель 14)</t>
  </si>
  <si>
    <t>Оплата производится в соответствии с графиком выплат по трудовым договорам, а так же согласно выставленных счетов фактур поставщиками ком.услуг</t>
  </si>
  <si>
    <t>Развитие физической культуры и массового спорта (показатель 15)</t>
  </si>
  <si>
    <t>Освоение средств по данному мероприятию планируется на 3-4 квартал 2017</t>
  </si>
  <si>
    <t>Реализация мероприятий в области социальной политики (показатель 16)</t>
  </si>
  <si>
    <t xml:space="preserve">Реализация мероприятия осуществляется за счет приема заявлений от граждан для компенсации стоимости проезда. </t>
  </si>
  <si>
    <t>Управление резервными средствами бюджета поселения (показатель 17)</t>
  </si>
  <si>
    <t>Использования средств в случае введения ЧС</t>
  </si>
  <si>
    <t>Предоставление иных межбюджетных трансфертов (показатель 18)</t>
  </si>
  <si>
    <t>Освоение бюджетных средств в соответствии с потребностью</t>
  </si>
  <si>
    <t>Сельское поселение Лыхма</t>
  </si>
  <si>
    <t>Муниципальная программа сельского поселения Лыхма «Реализация полномочий органов местного самоуправления на 2017-2019 годы»</t>
  </si>
  <si>
    <t xml:space="preserve">Обеспечение выполнения полномочий  органов местного самоуправления </t>
  </si>
  <si>
    <t xml:space="preserve">Создание условий для развития и совершенствования муниципальной службы </t>
  </si>
  <si>
    <t>Мероприятие запланировано на 3-4 квартал 2017 года</t>
  </si>
  <si>
    <t>Реализация  отдельных государственных полномочий</t>
  </si>
  <si>
    <t>Выплата заработной платы работнику  ВУС</t>
  </si>
  <si>
    <t xml:space="preserve">Создание резерва материальных ресурсов для ликвидации чрезвычайных ситуаций и в целях гражданской обороны </t>
  </si>
  <si>
    <t>за отчетный период пополнены материальные запасы ГО и ЧС: спальные мешки - 3 шт.; спасательная веревка - 100 м.; разработан информационный материал по пожарной безопасности,  освоение бюджетных средств запланировано до конца финансового года</t>
  </si>
  <si>
    <t xml:space="preserve">Мероприятия по обеспечению первичных мер пожарной безопасности </t>
  </si>
  <si>
    <t xml:space="preserve">Мероприятия по профилактике правонарушений </t>
  </si>
  <si>
    <t xml:space="preserve">Обеспечение мероприятий по энергосбережению и повышению энергетической эффективности </t>
  </si>
  <si>
    <t xml:space="preserve">Организация благоустройства территории поселения </t>
  </si>
  <si>
    <t>За отчетный период проведен аукцион на строительство ливневой канализации; заключены договора на предоставление временных рабочих мест несовершеннолетним; произведена оплата за уличное освещение, согласно подтверждающих документов</t>
  </si>
  <si>
    <t xml:space="preserve">Обеспечение надлежащего уровня эксплуатации муниципального имущества </t>
  </si>
  <si>
    <t>Освоение бюджетных средств произведено в полном объеме от запланированных мероприятий на отчетную дату</t>
  </si>
  <si>
    <t xml:space="preserve">Организация досуга, предоставление услуг организаций культуры </t>
  </si>
  <si>
    <t xml:space="preserve">Освоение средств согласно графика проведения мероприятий культуры, а так же создание условий для организации досуга </t>
  </si>
  <si>
    <t xml:space="preserve">Развитие физической культуры и массового спорта </t>
  </si>
  <si>
    <t>Выплачена субсидия на выполнение муниципального задания; освоение средств согласно графика спортивных мероприятий</t>
  </si>
  <si>
    <t xml:space="preserve">Реализация мероприятий в области социальной политики </t>
  </si>
  <si>
    <t xml:space="preserve">Управление резервными средствами бюджета поселения </t>
  </si>
  <si>
    <t>Предоставление  иных межбюджетных трансфертов из бюджета поселения</t>
  </si>
  <si>
    <t>Разработка программы комплексного развития систем коммунальной инфраструктуры</t>
  </si>
  <si>
    <t>Проведен открытый конкурс, срок освоения бюджетных средств - сентябрь 2017 года</t>
  </si>
  <si>
    <t>Сельское поселение Сосновка</t>
  </si>
  <si>
    <t>Муниципальная программа сельского поселения Сосновка «Реализация полномочий органов местного самоуправления на 2017-2019 годы»</t>
  </si>
  <si>
    <t>За отчетный период три муниципальных служащих прошли курсы повышения квалификации, дальнейшее обучение запланировано на 3-4 квартал 2017 года,  4 муниципальных служащих прошли диспансеризацию</t>
  </si>
  <si>
    <t xml:space="preserve">Реализация отдельных государственных полномочий </t>
  </si>
  <si>
    <t>Заключен договор с ОАО "Белоярская аптека" на обновление лекарственных препаратов, пополнение резервов материальных ресурсов запланировано на 3 квартал 2017 года</t>
  </si>
  <si>
    <t>Заключены договора: 1) на поставку противопожарного инвернтаря для мест общего пользования (огнетушители); 2) на обновление минерализованной полосы; 3) на изготовление информационного материала по ГОиЧС. Срок исполнения 3 квартал 2017 года</t>
  </si>
  <si>
    <t>Заключены МК: 1) снос ветхого жилья 2) озеленение территории. Заключены договора на предоставление временных рабочих мест. Оплата производится согласно заключенных договоров, на основании предоставленных Исполнителем подтверждающих документов.</t>
  </si>
  <si>
    <t>Оплата производится согласно заключенного договора, на основании предоставленных Исполнителем подтверждающих документов.</t>
  </si>
  <si>
    <t>Команда п.Сосновка по мини футболу приняла участие в зачете первой лиги Белоярского района. Освоение средств согласно графика спортивных мероприятий</t>
  </si>
  <si>
    <t>Плановое освоение средств во 2 квартале 2017 года</t>
  </si>
  <si>
    <t>Мероприятие запланировано для проведения аварийно-восстановительных работ и иных мероприятий, связанных с ликвидацией последствий стихийных бедствий и других чрезвычайных ситуаций</t>
  </si>
  <si>
    <t xml:space="preserve">Предоставление иных межбюджетных трансфертов из бюджета поселения </t>
  </si>
  <si>
    <t>Плановое освоение средств в соответствии с потребностью</t>
  </si>
  <si>
    <t xml:space="preserve">Реализация мероприятий в сфере коммунального хозяйства </t>
  </si>
  <si>
    <t xml:space="preserve">Заключен муниципальный контракт на разработку программы комплесного развития систем коммунальной инфраструктуры. Оплата запланирована на сентябрь 2017 года, после выполнения Исполнителем своих обязательств </t>
  </si>
  <si>
    <t>Сельское поселение Сорум</t>
  </si>
  <si>
    <t>Муниципальная программа сельского поселения Сорум «Реализация полномочий органов местного самоуправления на 2017-2019 годы»</t>
  </si>
  <si>
    <t>Освоение средств в соответствии с графиком выплат по трудовым договорам, а так же в соответствии с выставленными счетами на основании заключенных договоров</t>
  </si>
  <si>
    <t>За отчетный период 3 муниципальных служащих прошли повышение квалификации. Плановое проведение диспансеризации 5 муниципальных служащих в декабре 2017 года</t>
  </si>
  <si>
    <t>Реализация отдельных государственных полномочий</t>
  </si>
  <si>
    <t>Освоение средств осуществляется согласно графика выплат по трудовым договорам</t>
  </si>
  <si>
    <t>Освоение бюджетных средств запланировано на 2-4 квартал 2017 года</t>
  </si>
  <si>
    <t>Освоение бюджетных средств запланировано на 3-4 квартал 2017 года</t>
  </si>
  <si>
    <t xml:space="preserve">Мероприятия по энергосбережению и повышению энергетической эффективности  </t>
  </si>
  <si>
    <t>Произведена замена окон в здании администрации. Освоение остатка бюджетных средств запланировано на 3 квартал 2017 года</t>
  </si>
  <si>
    <t>За отчетный период заключены договора на выполнение общественных работ безработными гражданами; предоставление электроэнергии для уличного освещения. Запланировано проведение работ по сносу дома на 3 квартал 2017 года, работы по благоустройству.</t>
  </si>
  <si>
    <t>Оплата производится согласно заключенных договоров, на основании предоставленных Исполнителем подтверждающих документов.</t>
  </si>
  <si>
    <t xml:space="preserve">Реализация мероприятия осуществляется за счет выплаты доп.пенсии муниципальным служащим и приема заявлений от граждан для компенсации стоимости проезда. За отчетный период заявлений от граждан не поступало. </t>
  </si>
  <si>
    <t>Плановое освоение средств август 2017 года</t>
  </si>
  <si>
    <t>Сельское поселение Полноват</t>
  </si>
  <si>
    <t>Муниципальная программа сельского поселения Полноват «Реализация полномочий органов местного самоуправления на 2017-2019 годы»</t>
  </si>
  <si>
    <t xml:space="preserve">Обеспеченность выполнения полномочий  органов местного самоуправления </t>
  </si>
  <si>
    <t>За отчетный период диспансеризацию прошли 4 муниципальных служащих(планирование 5 м.с.); 2 муниципальных служищих повысили квалификацию (запланировано обучение для 3 сотрудников). Освоение средств до конца текущего года</t>
  </si>
  <si>
    <t>Освоение средств в соответствии с графиком выплат по трудовым договорам</t>
  </si>
  <si>
    <t xml:space="preserve">Создание  резерва  материальных ресурсов для ликвидации чрезвычайных ситуаций и в целях гражданской обороны </t>
  </si>
  <si>
    <t xml:space="preserve">Освоение средств запланировано на 3-4 квартал 2017 года. </t>
  </si>
  <si>
    <t>Оплата произведена на основании заключенных договоров, согласно выставленных счетов - фактур, приобретены огнетушители порошковые, аккумуляторы АКБ-7 (11,4 тыс. руб.), информационный материал (6 тыс. руб.), планы эвакуации (37,5 тыс. руб.). Освоение остатка бюджетных средств до конца отчетного года.</t>
  </si>
  <si>
    <t>Запланировано проведение массовых уличных мероприятий с привлечением ДНД, с целью поддержания общественного порядка</t>
  </si>
  <si>
    <t xml:space="preserve">Обеспечение мероприятий по энергосбережению  и повышению энергетической эффективности </t>
  </si>
  <si>
    <t>За отчетный период приобретено и установлено пластиковое окно (61,3 т.р.); проведены профилактические испытания и измерения электрооборудования (80,5т.р.). Заключен договор на разработку энергетического паспорта (42,0 т.р.) оплата во втором квартале 2017 года</t>
  </si>
  <si>
    <t>За отчетный период заключены договора - на выполнение общественных работ безработными гражданами; ремонт и тех. обслуживание уличного освещения; предоставление электроэнергии для уличного освещения; приобретен пиломатериал</t>
  </si>
  <si>
    <t>Оплата производится согласно, заключенных договоров, на основании предоставленных исполнителем подтверждающих документов</t>
  </si>
  <si>
    <t xml:space="preserve">Предоставление субсидий юридическим лицам (за исключением государственных (муниципальных) учреждений), индивидуальным предпринимателям, физическим лицам, оказывающим населению жилищно-коммунальные услуги </t>
  </si>
  <si>
    <t>Предоставление субсидий носит заявительный характер, освоение бюджетных средств согласно предоставленных подтверждающих документов</t>
  </si>
  <si>
    <t xml:space="preserve">Содержание объектов размещения отходов </t>
  </si>
  <si>
    <t>Оплата производится согласно заключенного договора, на основании предоставленных Исполнителем подтверждающих документов. За отчетный период документы не предоставлялись</t>
  </si>
  <si>
    <t>Реализация мероприятия запланирована на 3 квартал 2017 года</t>
  </si>
  <si>
    <t xml:space="preserve">Создание условий для обеспечения бытового обслуживания населения </t>
  </si>
  <si>
    <t>Освоение средств запланировано на 2-3 квартал 2017 года, проведение спортивных мероприятий на празднование "День села" и "Дня рыбака"</t>
  </si>
  <si>
    <t>Реализация мероприятия осуществляется за счет приема заявлений от граждан для компенсации стоимости проезда. За отчетный период заявлений не поступало</t>
  </si>
  <si>
    <t>Освоение средств в случае введения ЧС</t>
  </si>
  <si>
    <t xml:space="preserve">Дорожная деятельность </t>
  </si>
  <si>
    <t>За отчетный период заключен договор на оказание услуг по очистке проезжей части от снега, оплата производится на основании предоставленных подтверждающих документов</t>
  </si>
  <si>
    <t>Иные межбюджетные трансферты на обеспечение сбалансированности перечислены в бюджет поселения в соответствии с потребностью</t>
  </si>
  <si>
    <t>Сельское поселение Казым</t>
  </si>
  <si>
    <t>Муниципальная программа сельского поселения Казым «Реализация полномочий органов местного самоуправления на 2017-2019 годы»</t>
  </si>
  <si>
    <t>Диспансеризация запланирована для 5  муниципальных служащих, освоение средств до 31.12.2017 года. Повышение квалификации планируется провести для 1 муниципального служащего, с выездом за пределы района, освоение средств до 31.08.2017 года.</t>
  </si>
  <si>
    <t>Освоение средств планирутся во                 2 полугодии 2017 года на обновление и дополнение резерва материальных ресурсов</t>
  </si>
  <si>
    <t>Подготовка документов для заключения договоров на изготовление инфомационного материала и поставку пожарного оборудования. Освоение бюджетных средств до 31.12.2017 года.</t>
  </si>
  <si>
    <t>Освоение средств во 2 полугодии 2017 года. Для обеспечения деятельности добровольной народной дружины планируется приобретение опозновательных жилетов, свистков и фонарей.</t>
  </si>
  <si>
    <t>За отчетный период заключены договора - на выполнение общественных работ безработными гражданами; ремонт и тех. обслуживание уличного освещения; предоставление электроэнергии для уличного освещения. Заключен МК на выполнение работ по разбору ветхого жилья; очистка территории сельского кладбища; на изготовление и установку монумента, посвещенного победе в ВОВ</t>
  </si>
  <si>
    <t xml:space="preserve">Предоставление субсидий юридическим лицам (за исключением государственных (муниципальных) учреждений), индивидуальным предпринимателям, физическим лицам оказывающим населению жилищно-коммунальные услуги </t>
  </si>
  <si>
    <t>Заключен МК по расчистке санкционированной свалки с периодичностью оказания услуг, срок до 20.12.2017 года</t>
  </si>
  <si>
    <t>Реализация мероприятия в 3 квартале 2017 года</t>
  </si>
  <si>
    <t>Освоение средств в соответствии с графиком выплат по трудовым договорам с сотрудниками сельского дома культуры "Прометей", а так же в соответствии с выставленными счетами на основании заключенных договоров</t>
  </si>
  <si>
    <t>Освоение средств в соответствии с графиком выплат по трудовым договорам с сотрудниками спортивного зала "Триумф", а так же в соответствии с выставленными счетами на основании заключенных договоров</t>
  </si>
  <si>
    <t>Реализация мероприятия осуществляется за счет приема заявлений от граждан для компенсации стоимости проезда. За отчетный период принято 1 заявление</t>
  </si>
  <si>
    <t>Заключен договор на оказание услуг по механизированной уборке снега внутрепоселковых дорог. Оплата при предоставлении подтверждающих документов</t>
  </si>
  <si>
    <t xml:space="preserve">Предоставление иных межбюджетных трансфертов из бюджетов поселений </t>
  </si>
  <si>
    <t>Городское поселение Белоярский</t>
  </si>
  <si>
    <t>«Повышение эффективности деятельности органов местного самоуправления городского поселения Белоярский на 2017–2019 годы»</t>
  </si>
  <si>
    <t>Подпрограмма 1 «Обеспечение деятельности органов местного самоуправления городского поселения Белоярский»</t>
  </si>
  <si>
    <t>Обеспечение выполнения полномочий и функций органов местного самоуправления городского поселения Белоярский (1.1)</t>
  </si>
  <si>
    <t>5 303,5</t>
  </si>
  <si>
    <t>Обеспечение выполнения полномочий и функций органов местного самоуправления за текущий период произведено в полном объеме</t>
  </si>
  <si>
    <t>Подпрограмма 2 «Развитие муниципальной службы в городском поселении Белоярский»</t>
  </si>
  <si>
    <t>участие в семинарах, совещаниях, конференциях, проводимых за пределами г.п.Белоярский</t>
  </si>
  <si>
    <t>Принто участие в заседании Совета при губернаторе ХМАО-Югры по развитию местного самоуправления в г.Ханты-Мансийск</t>
  </si>
  <si>
    <t>проведение диспансеризации</t>
  </si>
  <si>
    <t xml:space="preserve">Диспансеризация муниципальных служащих администрации городского поселения Белоярский запланирована на 4 квартал 2016 года.   </t>
  </si>
  <si>
    <t>«Развитие жилищно-коммунального комплекса на территории городского поселения Белоярский на 2017 – 2019 годы»</t>
  </si>
  <si>
    <t xml:space="preserve">Предоставление субсидий юридическим лицам в жилищно-коммунальной сфере на территории городского поселения Белоярский </t>
  </si>
  <si>
    <t>Вывоз жидких бытовых отходов</t>
  </si>
  <si>
    <t>Документы с целью заключения договора на предоставление субсидии в адрес администрации г.п.Белоярский не поступали. Предоставление субсидий носит заявительный характер</t>
  </si>
  <si>
    <t>Теплоснабжение и горячее водоснабжение</t>
  </si>
  <si>
    <t xml:space="preserve">Оплата производилась согласно заключенного договора, на основании предоставленных исполнителем подтверждающих документов </t>
  </si>
  <si>
    <t xml:space="preserve">Разработка и актуализация программ комплексного развития систем коммунальной инфраструктуры </t>
  </si>
  <si>
    <t>мероприятие исполнено</t>
  </si>
  <si>
    <t xml:space="preserve">Начальник управления экономики, реформ и программ администрации Белоярского района                                                                                                                                                   </t>
  </si>
  <si>
    <t>___________________________</t>
  </si>
  <si>
    <t>Бурматова Л.М.</t>
  </si>
  <si>
    <t>о достижении целевых показателей о реализации муниципальных программ городского и сельских поселений 
в границах Белоярского района за 1 полугодие 2017 года</t>
  </si>
  <si>
    <t>За отчетный период</t>
  </si>
  <si>
    <t>Уровень обеспеченности деятельности органов местного самоуправления сельского поселения  для выполнения полномочий и  функций, %</t>
  </si>
  <si>
    <t>Администрация сельского поселения Верхнеказымский</t>
  </si>
  <si>
    <t>Доля муниципальных служащих, прошедших курсы повышения квалификации по программам дополнительного профессионального образования,  % от потребности</t>
  </si>
  <si>
    <t>Доля муниципальных служащих, прошедших диспансеризацию в медицинских учреждениях, % от потребности</t>
  </si>
  <si>
    <t>Обеспечение выполнения отдельных государственных полномочий, переданных органам местного самоуправления сельского поселения, %</t>
  </si>
  <si>
    <t>Пополнение и (или) обновление резервов материальных ресурсов (запасов) для предупреждения и ликвидации угроз по ГО и ЧС, %</t>
  </si>
  <si>
    <t>Сокращение объема потребления энергоресурсов по отношению к предыдущему году, %</t>
  </si>
  <si>
    <t>Площадь содержания минерализованной полосы, м²</t>
  </si>
  <si>
    <t>м²</t>
  </si>
  <si>
    <t>Количество распространенного информационного материала по ГО и ЧС, экз. в год</t>
  </si>
  <si>
    <t>Доля обеспеченности мест общего пользования противопожарным инвентарем, %</t>
  </si>
  <si>
    <t>Уровень обеспеченности деятельности добровольных народных дружин, %</t>
  </si>
  <si>
    <t>Благоустроенность территории сельского поселения, %</t>
  </si>
  <si>
    <t>Количество разработанных и утвержденных программ комплексного развития систем коммунальной инфраструктуры, ед-ц в год</t>
  </si>
  <si>
    <t>Уровень содержания и эксплуатации имущества находящегося в муниципальной собственности, %</t>
  </si>
  <si>
    <t>Доля обеспеченности муниципальных учреждений культуры необходимыми ресурсами для выполнения полномочий и функций, %</t>
  </si>
  <si>
    <t>Количество проведенных спортивных мероприятий, ед. в год</t>
  </si>
  <si>
    <t>Обеспеченность граждан дополнительными мерами социальной поддержки от потребности, %</t>
  </si>
  <si>
    <t>Размер резервного фонда администрации сельского поселения Верхнеказымский от первоначально утвержденного общего объема бюджета сельского поселения, не более %</t>
  </si>
  <si>
    <t>&lt;3</t>
  </si>
  <si>
    <t>Исполнение плана по предоставлению иных межбюджетных трансфертов, ежегодно на уровне 100%, от потребности</t>
  </si>
  <si>
    <t>Доля обеспеченности органов местного самоуправления сельского поселения необходимыми ресурсами для выполнения полномочий и функций, %</t>
  </si>
  <si>
    <t>Администрация сельского поселения Лыхма</t>
  </si>
  <si>
    <t>Доля муниципальных служащих, прошедших курсы повышения квалификации по программам дополнительного профессионального образования от потребности, %</t>
  </si>
  <si>
    <t xml:space="preserve">Доля муниципальных служащих, прошедших диспансеризацию от потребности, %  </t>
  </si>
  <si>
    <t>Обеспечение выполнения отдельных государственных полномочий, переданных органам местного самоуправления сельского поселения, ежегодно на уровне 100%</t>
  </si>
  <si>
    <t>Уровень пополнения и (или) обновления резервов материальных ресурсов (запасов) для предупреждения и ликвидации угроз по ГО и ЧС, %</t>
  </si>
  <si>
    <t>Количество распространенного информационного материала по ГО и ЧС, экз.в год</t>
  </si>
  <si>
    <t>Количество утепленных мест общего пользования в муниципальных учреждениях, ед.</t>
  </si>
  <si>
    <t>Уровень комфортности проживания населения и улучшение эстетического облика сельского поселения Лыхма, %</t>
  </si>
  <si>
    <t>Администрация сельского поселения Лыхма; ОАО "Межрегионсбыт"</t>
  </si>
  <si>
    <t>Доля исполнения обязательств по перечислению взносов для проведения капитального ремонта общего имущества в многоквартирных домах сельского поселения, %</t>
  </si>
  <si>
    <t>Администрация сельского поселения Лыхма; МБУ "Центр культуры и спорта "Лыхма""</t>
  </si>
  <si>
    <t>Доля обеспеченности муниципальных учреждений физической культуры и спорта необходимыми ресурсами для выполнения полномочий и функций, %</t>
  </si>
  <si>
    <t>Обеспеченность граждан дополнительными мерами социальной поддержки, от потребности, %</t>
  </si>
  <si>
    <t>Размер резервного фонда администрации сельского поселения Лыхма от первоначально утвержденного общего объема расходов бюджета сельского поселения, %</t>
  </si>
  <si>
    <t>&lt; 3%</t>
  </si>
  <si>
    <t xml:space="preserve">Предоставление иных межбюджетных трансфертов органам местного самоуправленияБелоярского района на осуществление части полномочий по решению вопросов местного значения, переданных органами местного самоуправления поселения в соответствии с заключенными соглашениями, % </t>
  </si>
  <si>
    <t>Муниципальная программа сельского поселения Сосновка  «Реализация полномочий органов местного самоуправления на 2017-2019 годы»</t>
  </si>
  <si>
    <t>Доля обеспеченности органов местного самоуправления необходимыми ресурсами для выполнения полномочий и функций, %</t>
  </si>
  <si>
    <t>Администрация сельского поселения Сосновка</t>
  </si>
  <si>
    <t>Администрация сельского поселения Сосновка, АНО ДПО "Учебный центр СКБ Контур"</t>
  </si>
  <si>
    <t xml:space="preserve">Доля муниципальных служащих, прошедших диспансеризацию от потребности, %    </t>
  </si>
  <si>
    <t>Доля обеспеченности органов местного самоуправления необходимыми ресурсами для выполнения отдельных государственных полномочий, %</t>
  </si>
  <si>
    <t>Количество распространенного информационного материала по ГО и ЧС, экз.</t>
  </si>
  <si>
    <t>ОАО "Межрегионсбыт"</t>
  </si>
  <si>
    <t>Уровень комфортности проживания населения и улучшение эстетического облика сельского поселения Сосновка, %</t>
  </si>
  <si>
    <t>Администрация сельского поселения Сосновка, ОАО "Межрегионсбыт"</t>
  </si>
  <si>
    <t>Администрация сельского поселения Сосновка, МКУК "Сельский дом культуры "Меридиан"</t>
  </si>
  <si>
    <t>Администрация сельского поселения Сосновка, Гуров А.А.</t>
  </si>
  <si>
    <t>Количество граждан, получивших дополнительные меры социальной поддержки, чел. в год</t>
  </si>
  <si>
    <t>Размер резервного фонда администрации сельского поселения Сосновка от первоначально утвержденного общего объема расходов бюджета сельского поселения, %</t>
  </si>
  <si>
    <t>Исполнение плана по предоставлению иных межбюджетных трансфертов органам местного самоуправления Белоярского района полномочий, переданных органами местного самоуправления поселения на основании соглашений, ежегодно на уровне 100 %</t>
  </si>
  <si>
    <t>Количество разработанных и утвержденных программ комплексного развития систем коммунальной инфраструктуры</t>
  </si>
  <si>
    <t>Муниципальная программа сельского поселения Сорум  «Реализация полномочий органов местного самоуправления на 2017-2019 годы»</t>
  </si>
  <si>
    <t>Администрация сельского поселения Сорум</t>
  </si>
  <si>
    <t>Обеспечение выполнения отдельных государственных полномочий, переданных органам местного самоуправления, ежегодно на уровне 100%</t>
  </si>
  <si>
    <t xml:space="preserve">м² </t>
  </si>
  <si>
    <t>Количество распространенного информационного материала по ГОиЧС , экз. в год.</t>
  </si>
  <si>
    <t>Сокращение потребления электроэнергии в здании администрации сельского поселения, тыс.кВт/ч</t>
  </si>
  <si>
    <t>тыс.кВт/ч</t>
  </si>
  <si>
    <t>Уровень комфортности проживания населения и улучшение эстетического облика сельского поселения Сорум, %</t>
  </si>
  <si>
    <t>Количество граждан, получивших дополнительные меры социальной поддержки, %</t>
  </si>
  <si>
    <t>Размер резервного фонда администрации сельского поселения Сорум  от первоначально утвержденного общего объема расходов бюджета сельского поселения, %</t>
  </si>
  <si>
    <t>Исполнение плана по предоставлению иных межбюджетных трансфертов, от потребности, ежегодно на уровне 100%</t>
  </si>
  <si>
    <t>ед-ц</t>
  </si>
  <si>
    <t>Муниципальная программа сельского поселения Полноват  «Реализация полномочий органов местного самоуправления на 2017-2019 годы»</t>
  </si>
  <si>
    <t xml:space="preserve">Уровень обеспеченности деятельности органов местного самоуправления для выполнения полномочий и  функций, % </t>
  </si>
  <si>
    <t>Администрация сельского поселения Полноват</t>
  </si>
  <si>
    <t>Доля муниципальных служащих, прошедших курсы повышения квалификации по программам дополнительного профессионального образования,  от потребности, %</t>
  </si>
  <si>
    <t>Доля муниципальных служащих, прошедших диспансеризацию, от потребности, %</t>
  </si>
  <si>
    <t>Количество распространенного информационного материала, экземпляров в год</t>
  </si>
  <si>
    <r>
      <t>Площадь содержания  минерализованной полосы, м</t>
    </r>
    <r>
      <rPr>
        <vertAlign val="superscript"/>
        <sz val="10.5"/>
        <rFont val="Times New Roman"/>
        <family val="1"/>
        <charset val="204"/>
      </rPr>
      <t>2</t>
    </r>
  </si>
  <si>
    <t>Уровень обеспеченности деятельности добровольной народной дружины, %</t>
  </si>
  <si>
    <t>Уровень благоустроенности в населенных пунктах сельского поселения, %</t>
  </si>
  <si>
    <t>Обеспеченность услугой по подвозу чистой питьевой воды, от потребности, %</t>
  </si>
  <si>
    <t>Обеспеченность услугой по вывозу жидких бытовых отходов, от потребности, %</t>
  </si>
  <si>
    <r>
      <t>Площадь содержания территории размещения отходов в надлежащем состоянии, тыс.м</t>
    </r>
    <r>
      <rPr>
        <vertAlign val="superscript"/>
        <sz val="10.5"/>
        <rFont val="Times New Roman"/>
        <family val="1"/>
        <charset val="204"/>
      </rPr>
      <t xml:space="preserve">2 </t>
    </r>
  </si>
  <si>
    <t>тыс.м2</t>
  </si>
  <si>
    <t>Разработка и утверждение программы комплексного развития систем коммунальной инфраструктуры сельского поселения Полноват, единиц в год;</t>
  </si>
  <si>
    <t>Обеспечение населения услугами общественной бани, от потребности, %</t>
  </si>
  <si>
    <t>Доля обеспеченности муниципальных учреждений культуры  необходимыми ресурсами для выполнения полномочий и функций, %</t>
  </si>
  <si>
    <t>Количество проведенных спортивных мероприятий в год</t>
  </si>
  <si>
    <t>Размер резервного фонда администрации сельского поселения Полноват  от первоначально утвержденного общего объема расходов бюджета сельского поселения, %</t>
  </si>
  <si>
    <t>Обеспеченность содержания дорог, от потребности, %</t>
  </si>
  <si>
    <t>Исполнение плана по предоставлению иных межбюджетных трансфертов органам местного самоуправления Белоярского района полномочий, переданных органами местного самоуправления поселения на основании соглашений, ежегодно на уровне 100 %, от потребности</t>
  </si>
  <si>
    <t>Муниципальная программа сельского поселения Казым  «Реализация полномочий органов местного самоуправления на 2017-2019 годы»</t>
  </si>
  <si>
    <t>Администрация сельского поселения Казым</t>
  </si>
  <si>
    <t xml:space="preserve">Площадь содержания  минерализованной полосы, м² </t>
  </si>
  <si>
    <t>Уровень обеспеченности деятельности народной дружины, %</t>
  </si>
  <si>
    <t>Уровень комфортности проживания населения и улучшение эстетического облика сельского поселения Казым, %</t>
  </si>
  <si>
    <t xml:space="preserve">Площадь содержания территории размещения отходов в надлежащем состоянии, тыс.м² </t>
  </si>
  <si>
    <t xml:space="preserve">тыс.м² </t>
  </si>
  <si>
    <t>Доля обеспеченности муниципального учреждения культуры необходимыми ресурсами для выполнения полномочий и функций, %</t>
  </si>
  <si>
    <t>Доля обеспеченности муниципального учреждения физической культуры и спорта необходимыми ресурсами для выполнения полномочий и функций, %</t>
  </si>
  <si>
    <t>Предоставление дополнительных мер социальной поддержки ежегодно, чел. в год</t>
  </si>
  <si>
    <t>Размер резервного фонда администрации сельского поселения Казым  от первоначально утвержденного общего объема расходов бюджета сельского поселения, %</t>
  </si>
  <si>
    <t>Обеспечение содержания дорог в надлежащем состоянии, %</t>
  </si>
  <si>
    <t>Предоставление иных межбюджетных трансфертов органам местного самоуправления Белоярского района на осуществление части полномочий по решению вопросов местного значения, переданных органами местного самоуправления поселения в соответствии с заключенными соглашениями, ежегодно на уровне 100 % от плана</t>
  </si>
  <si>
    <t>Муниципальная программа городского поселения Белоярский  «Повышение эффективности деятельности органов местного самоуправления городского поселения Белоярский на 2017–2019 годы»</t>
  </si>
  <si>
    <t>Подпрограмма 1 «Обеспечение деятельности органов местного самоуправления Белоярского района»</t>
  </si>
  <si>
    <t>Обеспечение выполнения функций органов местного самоуправления городского поселения Белоярский</t>
  </si>
  <si>
    <t>Администрация городского поселения Белоярский</t>
  </si>
  <si>
    <t>Доля муниципальных служащих администрации городского поселения Белоярский, прошедших  диспансеризацию, от потребности</t>
  </si>
  <si>
    <t>Обеспечение участия в семинарах, совещаниях, конференциях, проводимых за пределами городского поселения Белоярский</t>
  </si>
  <si>
    <t xml:space="preserve"> Муниципальная программа городского поселения Белоярский "Развитие жилищно-коммунального комплекса на территории городского поселения Белоярский на 2017 – 2019 годы"</t>
  </si>
  <si>
    <t xml:space="preserve">Возмещение недополученных доходов в связи с оказанием населению коммунальных услуг:
от объема предоставленных услуг по теплоснабжению, тыс.гКал
</t>
  </si>
  <si>
    <t>тыс.гКал</t>
  </si>
  <si>
    <t xml:space="preserve">Управление жилищно-коммунального хозяйства администрации Белоярского района </t>
  </si>
  <si>
    <t>Объем вывезенных жидких бытовых отходов, м3</t>
  </si>
  <si>
    <r>
      <t>м</t>
    </r>
    <r>
      <rPr>
        <vertAlign val="superscript"/>
        <sz val="10.5"/>
        <rFont val="Times New Roman"/>
        <family val="1"/>
        <charset val="204"/>
      </rPr>
      <t>3</t>
    </r>
  </si>
  <si>
    <t>Разработано программ комплексного развития систем коммунальной инфраструктуры</t>
  </si>
  <si>
    <t>значение показателя от запланированного на отчетный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</si>
</sst>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_р_._-;_-@_-"/>
    <numFmt numFmtId="165" formatCode="0.0"/>
    <numFmt numFmtId="166" formatCode="0.0%"/>
    <numFmt numFmtId="167" formatCode="#,##0_р_."/>
    <numFmt numFmtId="168" formatCode="#,##0.0_р_.;\-#,##0.0_р_."/>
    <numFmt numFmtId="169" formatCode="_-* #,##0.0_р_._-;\-* #,##0.0_р_._-;_-* &quot;-&quot;_р_._-;_-@_-"/>
    <numFmt numFmtId="170" formatCode="0.000"/>
    <numFmt numFmtId="171" formatCode="#,##0.0_ ;\-#,##0.0\ 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.5"/>
      <color theme="3" tint="-0.249977111117893"/>
      <name val="Times New Roman"/>
      <family val="1"/>
      <charset val="204"/>
    </font>
    <font>
      <b/>
      <sz val="10.5"/>
      <color theme="3" tint="-0.249977111117893"/>
      <name val="Times New Roman"/>
      <family val="1"/>
      <charset val="204"/>
    </font>
    <font>
      <sz val="10.5"/>
      <name val="Calibri"/>
      <family val="2"/>
      <charset val="204"/>
      <scheme val="minor"/>
    </font>
    <font>
      <sz val="14"/>
      <color theme="3" tint="-0.249977111117893"/>
      <name val="Times New Roman"/>
      <family val="1"/>
      <charset val="204"/>
    </font>
    <font>
      <sz val="10.5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Times New Roman"/>
      <family val="1"/>
      <charset val="204"/>
    </font>
    <font>
      <sz val="12"/>
      <color theme="3" tint="-0.249977111117893"/>
      <name val="Calibri"/>
      <family val="2"/>
      <charset val="204"/>
      <scheme val="minor"/>
    </font>
    <font>
      <u/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rgb="FF16365C"/>
      <name val="Times New Roman"/>
      <family val="1"/>
      <charset val="204"/>
    </font>
    <font>
      <sz val="10.5"/>
      <color rgb="FF16365C"/>
      <name val="Times New Roman"/>
      <family val="1"/>
      <charset val="204"/>
    </font>
    <font>
      <sz val="10.5"/>
      <name val="Calibri"/>
      <family val="2"/>
      <charset val="204"/>
    </font>
    <font>
      <b/>
      <u/>
      <sz val="10.5"/>
      <name val="Times New Roman"/>
      <family val="1"/>
      <charset val="204"/>
    </font>
    <font>
      <sz val="10.5"/>
      <color rgb="FF1F497D"/>
      <name val="Times New Roman"/>
      <family val="1"/>
      <charset val="204"/>
    </font>
    <font>
      <b/>
      <sz val="14"/>
      <color rgb="FF16365C"/>
      <name val="Times New Roman"/>
      <family val="1"/>
      <charset val="204"/>
    </font>
    <font>
      <sz val="11"/>
      <color rgb="FF16365C"/>
      <name val="Calibri"/>
      <family val="2"/>
      <charset val="204"/>
    </font>
    <font>
      <sz val="11"/>
      <name val="Calibri"/>
      <family val="2"/>
      <charset val="204"/>
    </font>
    <font>
      <strike/>
      <sz val="10.5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vertAlign val="superscript"/>
      <sz val="10.5"/>
      <name val="Times New Roman"/>
      <family val="1"/>
      <charset val="204"/>
    </font>
    <font>
      <sz val="1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CCC0DA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wrapText="1"/>
    </xf>
    <xf numFmtId="0" fontId="1" fillId="0" borderId="0"/>
    <xf numFmtId="9" fontId="2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</cellStyleXfs>
  <cellXfs count="37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2" borderId="5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13" fillId="0" borderId="0" xfId="0" applyFont="1"/>
    <xf numFmtId="16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center" wrapText="1"/>
    </xf>
    <xf numFmtId="164" fontId="11" fillId="6" borderId="1" xfId="0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11" fillId="5" borderId="5" xfId="0" applyFont="1" applyFill="1" applyBorder="1" applyAlignment="1">
      <alignment vertical="center" wrapText="1"/>
    </xf>
    <xf numFmtId="0" fontId="12" fillId="5" borderId="0" xfId="0" applyFont="1" applyFill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15" fillId="6" borderId="0" xfId="0" applyFont="1" applyFill="1"/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vertical="center" wrapText="1"/>
    </xf>
    <xf numFmtId="16" fontId="4" fillId="0" borderId="1" xfId="0" applyNumberFormat="1" applyFont="1" applyBorder="1" applyAlignment="1">
      <alignment vertical="top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3" fillId="0" borderId="5" xfId="0" applyFont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6" fontId="3" fillId="0" borderId="1" xfId="3" applyNumberFormat="1" applyFont="1" applyBorder="1" applyAlignment="1">
      <alignment horizontal="center" vertical="center" wrapText="1"/>
    </xf>
    <xf numFmtId="9" fontId="3" fillId="0" borderId="1" xfId="3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wrapText="1"/>
    </xf>
    <xf numFmtId="0" fontId="4" fillId="5" borderId="0" xfId="0" applyFont="1" applyFill="1" applyAlignment="1">
      <alignment vertical="center"/>
    </xf>
    <xf numFmtId="164" fontId="4" fillId="6" borderId="1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shrinkToFit="1"/>
    </xf>
    <xf numFmtId="16" fontId="3" fillId="0" borderId="1" xfId="0" applyNumberFormat="1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vertical="center" wrapText="1"/>
    </xf>
    <xf numFmtId="16" fontId="4" fillId="0" borderId="1" xfId="0" applyNumberFormat="1" applyFont="1" applyBorder="1" applyAlignment="1">
      <alignment horizontal="center" vertical="top" wrapText="1"/>
    </xf>
    <xf numFmtId="0" fontId="4" fillId="6" borderId="1" xfId="0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9" fontId="3" fillId="0" borderId="1" xfId="3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 shrinkToFit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166" fontId="3" fillId="0" borderId="1" xfId="3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9" xfId="0" applyFont="1" applyBorder="1" applyAlignment="1">
      <alignment vertical="top" wrapText="1"/>
    </xf>
    <xf numFmtId="0" fontId="18" fillId="0" borderId="1" xfId="0" applyFont="1" applyBorder="1" applyAlignment="1">
      <alignment horizontal="left" vertical="center" wrapText="1"/>
    </xf>
    <xf numFmtId="0" fontId="3" fillId="6" borderId="5" xfId="0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9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top" wrapText="1"/>
    </xf>
    <xf numFmtId="0" fontId="4" fillId="6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 shrinkToFit="1"/>
    </xf>
    <xf numFmtId="16" fontId="4" fillId="0" borderId="1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13" fillId="6" borderId="0" xfId="0" applyFont="1" applyFill="1"/>
    <xf numFmtId="0" fontId="3" fillId="0" borderId="9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17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13" fillId="7" borderId="0" xfId="0" applyFont="1" applyFill="1"/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9" fontId="3" fillId="0" borderId="1" xfId="3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 shrinkToFit="1"/>
    </xf>
    <xf numFmtId="0" fontId="13" fillId="0" borderId="0" xfId="0" applyFont="1" applyFill="1"/>
    <xf numFmtId="16" fontId="4" fillId="0" borderId="1" xfId="0" applyNumberFormat="1" applyFont="1" applyBorder="1" applyAlignment="1">
      <alignment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164" fontId="4" fillId="5" borderId="5" xfId="0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left" vertical="center" wrapText="1"/>
    </xf>
    <xf numFmtId="164" fontId="4" fillId="6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 shrinkToFit="1"/>
    </xf>
    <xf numFmtId="0" fontId="3" fillId="0" borderId="10" xfId="0" applyFont="1" applyFill="1" applyBorder="1" applyAlignment="1">
      <alignment horizontal="center" vertical="center"/>
    </xf>
    <xf numFmtId="9" fontId="3" fillId="0" borderId="10" xfId="3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19" fillId="0" borderId="0" xfId="0" applyFont="1" applyAlignment="1">
      <alignment horizontal="justify" vertical="center"/>
    </xf>
    <xf numFmtId="0" fontId="19" fillId="0" borderId="0" xfId="0" applyFont="1" applyAlignment="1">
      <alignment horizontal="left" vertical="center" wrapText="1"/>
    </xf>
    <xf numFmtId="0" fontId="4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top"/>
    </xf>
    <xf numFmtId="16" fontId="3" fillId="0" borderId="1" xfId="0" applyNumberFormat="1" applyFont="1" applyBorder="1" applyAlignment="1">
      <alignment vertical="top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71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" fontId="3" fillId="0" borderId="1" xfId="3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1" fontId="3" fillId="0" borderId="1" xfId="3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9" fontId="3" fillId="0" borderId="1" xfId="3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top"/>
    </xf>
    <xf numFmtId="167" fontId="3" fillId="0" borderId="1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horizontal="left" vertical="center"/>
    </xf>
    <xf numFmtId="14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41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3" fillId="0" borderId="1" xfId="0" applyFont="1" applyBorder="1"/>
    <xf numFmtId="0" fontId="3" fillId="0" borderId="1" xfId="0" applyFont="1" applyBorder="1" applyAlignment="1">
      <alignment horizontal="left" vertical="center"/>
    </xf>
    <xf numFmtId="0" fontId="4" fillId="7" borderId="9" xfId="0" applyFont="1" applyFill="1" applyBorder="1" applyAlignment="1">
      <alignment horizontal="left" vertical="center" wrapText="1"/>
    </xf>
    <xf numFmtId="0" fontId="4" fillId="7" borderId="10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left" vertical="center" wrapText="1"/>
    </xf>
    <xf numFmtId="165" fontId="4" fillId="8" borderId="1" xfId="0" applyNumberFormat="1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8" borderId="0" xfId="0" applyFont="1" applyFill="1" applyBorder="1" applyAlignment="1">
      <alignment vertical="center"/>
    </xf>
    <xf numFmtId="0" fontId="3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 wrapText="1"/>
    </xf>
    <xf numFmtId="165" fontId="4" fillId="9" borderId="1" xfId="0" applyNumberFormat="1" applyFont="1" applyFill="1" applyBorder="1" applyAlignment="1">
      <alignment horizontal="center" vertical="center" wrapText="1"/>
    </xf>
    <xf numFmtId="171" fontId="4" fillId="9" borderId="1" xfId="0" applyNumberFormat="1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4" fillId="9" borderId="0" xfId="0" applyFont="1" applyFill="1" applyBorder="1" applyAlignment="1">
      <alignment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center" wrapText="1"/>
    </xf>
    <xf numFmtId="165" fontId="3" fillId="1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10" borderId="0" xfId="0" applyFont="1" applyFill="1" applyBorder="1" applyAlignment="1">
      <alignment vertical="center"/>
    </xf>
    <xf numFmtId="0" fontId="3" fillId="10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16" fontId="3" fillId="10" borderId="1" xfId="0" applyNumberFormat="1" applyFont="1" applyFill="1" applyBorder="1" applyAlignment="1">
      <alignment horizontal="center" vertical="top" wrapText="1"/>
    </xf>
    <xf numFmtId="16" fontId="3" fillId="10" borderId="1" xfId="0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64" fontId="4" fillId="1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16" fontId="3" fillId="8" borderId="1" xfId="0" applyNumberFormat="1" applyFont="1" applyFill="1" applyBorder="1" applyAlignment="1">
      <alignment vertical="top" wrapText="1"/>
    </xf>
    <xf numFmtId="0" fontId="3" fillId="8" borderId="1" xfId="0" applyFont="1" applyFill="1" applyBorder="1" applyAlignment="1">
      <alignment horizontal="left" vertical="center" wrapText="1"/>
    </xf>
    <xf numFmtId="0" fontId="3" fillId="8" borderId="0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center" vertical="center"/>
    </xf>
    <xf numFmtId="165" fontId="4" fillId="9" borderId="1" xfId="0" applyNumberFormat="1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horizontal="center" vertical="center"/>
    </xf>
    <xf numFmtId="16" fontId="3" fillId="10" borderId="2" xfId="0" applyNumberFormat="1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vertical="center" wrapText="1"/>
    </xf>
    <xf numFmtId="171" fontId="4" fillId="8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vertical="top" wrapText="1"/>
    </xf>
    <xf numFmtId="0" fontId="3" fillId="8" borderId="1" xfId="0" applyFont="1" applyFill="1" applyBorder="1" applyAlignment="1">
      <alignment vertical="center" wrapText="1"/>
    </xf>
    <xf numFmtId="164" fontId="3" fillId="8" borderId="1" xfId="0" applyNumberFormat="1" applyFont="1" applyFill="1" applyBorder="1" applyAlignment="1">
      <alignment horizontal="center" vertical="center" wrapText="1"/>
    </xf>
    <xf numFmtId="165" fontId="3" fillId="10" borderId="1" xfId="0" applyNumberFormat="1" applyFont="1" applyFill="1" applyBorder="1" applyAlignment="1">
      <alignment horizontal="center" vertical="center"/>
    </xf>
    <xf numFmtId="164" fontId="3" fillId="1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wrapText="1"/>
    </xf>
    <xf numFmtId="0" fontId="3" fillId="10" borderId="2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wrapText="1"/>
    </xf>
    <xf numFmtId="0" fontId="3" fillId="8" borderId="1" xfId="0" applyNumberFormat="1" applyFont="1" applyFill="1" applyBorder="1" applyAlignment="1" applyProtection="1">
      <alignment vertical="center"/>
    </xf>
    <xf numFmtId="0" fontId="4" fillId="8" borderId="1" xfId="0" applyNumberFormat="1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left" vertical="center" wrapText="1"/>
    </xf>
    <xf numFmtId="165" fontId="4" fillId="1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left" vertical="center" wrapText="1"/>
    </xf>
    <xf numFmtId="0" fontId="3" fillId="11" borderId="5" xfId="0" applyFont="1" applyFill="1" applyBorder="1" applyAlignment="1">
      <alignment horizontal="left" vertical="center" wrapText="1"/>
    </xf>
    <xf numFmtId="165" fontId="3" fillId="11" borderId="1" xfId="0" applyNumberFormat="1" applyFont="1" applyFill="1" applyBorder="1" applyAlignment="1">
      <alignment horizontal="center" vertical="center" wrapText="1"/>
    </xf>
    <xf numFmtId="164" fontId="3" fillId="11" borderId="1" xfId="0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vertical="center"/>
    </xf>
    <xf numFmtId="0" fontId="3" fillId="10" borderId="2" xfId="0" applyFont="1" applyFill="1" applyBorder="1" applyAlignment="1">
      <alignment vertical="center" wrapText="1"/>
    </xf>
    <xf numFmtId="0" fontId="3" fillId="11" borderId="2" xfId="0" applyFont="1" applyFill="1" applyBorder="1" applyAlignment="1">
      <alignment horizontal="left" vertical="center" wrapText="1"/>
    </xf>
    <xf numFmtId="164" fontId="3" fillId="11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0" fontId="4" fillId="9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left" vertical="center" wrapText="1"/>
    </xf>
    <xf numFmtId="16" fontId="3" fillId="11" borderId="1" xfId="0" applyNumberFormat="1" applyFont="1" applyFill="1" applyBorder="1" applyAlignment="1">
      <alignment horizontal="center" vertical="top" wrapText="1"/>
    </xf>
    <xf numFmtId="164" fontId="3" fillId="11" borderId="1" xfId="0" applyNumberFormat="1" applyFont="1" applyFill="1" applyBorder="1" applyAlignment="1">
      <alignment horizontal="center" vertical="center"/>
    </xf>
    <xf numFmtId="164" fontId="4" fillId="11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6" fontId="3" fillId="0" borderId="1" xfId="0" applyNumberFormat="1" applyFont="1" applyFill="1" applyBorder="1" applyAlignment="1">
      <alignment horizontal="center" vertical="top" wrapText="1"/>
    </xf>
    <xf numFmtId="165" fontId="3" fillId="11" borderId="1" xfId="0" applyNumberFormat="1" applyFont="1" applyFill="1" applyBorder="1" applyAlignment="1">
      <alignment horizontal="center" vertical="center"/>
    </xf>
    <xf numFmtId="0" fontId="3" fillId="11" borderId="0" xfId="0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/>
    <xf numFmtId="0" fontId="27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23" fillId="12" borderId="9" xfId="0" applyFont="1" applyFill="1" applyBorder="1" applyAlignment="1">
      <alignment horizontal="left" vertical="center" wrapText="1"/>
    </xf>
    <xf numFmtId="0" fontId="23" fillId="12" borderId="10" xfId="0" applyFont="1" applyFill="1" applyBorder="1" applyAlignment="1">
      <alignment horizontal="left" vertical="center" wrapText="1"/>
    </xf>
    <xf numFmtId="0" fontId="23" fillId="12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4" fillId="10" borderId="9" xfId="0" applyFont="1" applyFill="1" applyBorder="1" applyAlignment="1">
      <alignment vertical="center" wrapText="1"/>
    </xf>
    <xf numFmtId="0" fontId="4" fillId="10" borderId="10" xfId="0" applyFont="1" applyFill="1" applyBorder="1" applyAlignment="1">
      <alignment vertical="center" wrapText="1"/>
    </xf>
    <xf numFmtId="0" fontId="4" fillId="10" borderId="5" xfId="0" applyFont="1" applyFill="1" applyBorder="1" applyAlignment="1">
      <alignment vertical="center" wrapText="1"/>
    </xf>
    <xf numFmtId="0" fontId="27" fillId="0" borderId="0" xfId="0" applyFont="1" applyFill="1" applyBorder="1" applyAlignment="1"/>
    <xf numFmtId="9" fontId="3" fillId="0" borderId="1" xfId="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left" vertical="center" wrapText="1"/>
    </xf>
    <xf numFmtId="0" fontId="4" fillId="10" borderId="13" xfId="0" applyFont="1" applyFill="1" applyBorder="1" applyAlignment="1">
      <alignment horizontal="left" vertical="center" wrapText="1"/>
    </xf>
    <xf numFmtId="0" fontId="4" fillId="10" borderId="8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/>
    </xf>
    <xf numFmtId="0" fontId="22" fillId="0" borderId="1" xfId="0" applyFont="1" applyFill="1" applyBorder="1"/>
    <xf numFmtId="0" fontId="5" fillId="0" borderId="0" xfId="0" applyFont="1" applyFill="1" applyBorder="1" applyAlignment="1">
      <alignment vertical="center"/>
    </xf>
    <xf numFmtId="0" fontId="23" fillId="12" borderId="7" xfId="0" applyFont="1" applyFill="1" applyBorder="1" applyAlignment="1">
      <alignment horizontal="left" vertical="center" wrapText="1"/>
    </xf>
    <xf numFmtId="0" fontId="23" fillId="12" borderId="14" xfId="0" applyFont="1" applyFill="1" applyBorder="1" applyAlignment="1">
      <alignment horizontal="left" vertical="center" wrapText="1"/>
    </xf>
    <xf numFmtId="0" fontId="23" fillId="12" borderId="11" xfId="0" applyFont="1" applyFill="1" applyBorder="1" applyAlignment="1">
      <alignment horizontal="left" vertical="center" wrapText="1"/>
    </xf>
    <xf numFmtId="0" fontId="4" fillId="10" borderId="9" xfId="0" applyFont="1" applyFill="1" applyBorder="1" applyAlignment="1">
      <alignment horizontal="left" vertical="center" wrapText="1"/>
    </xf>
    <xf numFmtId="0" fontId="4" fillId="10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wrapText="1"/>
    </xf>
    <xf numFmtId="0" fontId="29" fillId="0" borderId="0" xfId="0" applyFont="1" applyFill="1" applyBorder="1" applyAlignment="1">
      <alignment horizontal="left" vertical="center" wrapText="1"/>
    </xf>
    <xf numFmtId="9" fontId="3" fillId="0" borderId="1" xfId="3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wrapText="1"/>
    </xf>
    <xf numFmtId="0" fontId="31" fillId="0" borderId="0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center" vertical="center"/>
    </xf>
    <xf numFmtId="0" fontId="27" fillId="1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26" fillId="0" borderId="0" xfId="0" applyFont="1" applyFill="1" applyBorder="1" applyAlignment="1">
      <alignment horizontal="left" vertical="center"/>
    </xf>
  </cellXfs>
  <cellStyles count="10">
    <cellStyle name="Обычный" xfId="0" builtinId="0"/>
    <cellStyle name="Обычный 2" xfId="2"/>
    <cellStyle name="Обычный 2 2" xfId="6"/>
    <cellStyle name="Обычный 2 2 2" xfId="7"/>
    <cellStyle name="Обычный 2 3" xfId="1"/>
    <cellStyle name="Обычный 2 4" xfId="5"/>
    <cellStyle name="Обычный 3" xfId="4"/>
    <cellStyle name="Обычный 3 2" xfId="8"/>
    <cellStyle name="Процентный" xfId="3" builtinId="5"/>
    <cellStyle name="Финансовый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K296"/>
  <sheetViews>
    <sheetView tabSelected="1" view="pageBreakPreview" zoomScale="70" zoomScaleNormal="100" zoomScaleSheetLayoutView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15" sqref="C15"/>
    </sheetView>
  </sheetViews>
  <sheetFormatPr defaultRowHeight="13.5" outlineLevelRow="3" outlineLevelCol="1" x14ac:dyDescent="0.25"/>
  <cols>
    <col min="1" max="1" width="4.140625" style="6" customWidth="1"/>
    <col min="2" max="2" width="42.85546875" style="7" bestFit="1" customWidth="1"/>
    <col min="3" max="3" width="15.28515625" style="5" customWidth="1"/>
    <col min="4" max="4" width="17.140625" style="5" customWidth="1" outlineLevel="1"/>
    <col min="5" max="5" width="18.42578125" style="5" customWidth="1" outlineLevel="1"/>
    <col min="6" max="6" width="14.140625" style="5" customWidth="1" outlineLevel="1"/>
    <col min="7" max="7" width="15.42578125" style="5" bestFit="1" customWidth="1"/>
    <col min="8" max="8" width="15.5703125" style="5" customWidth="1"/>
    <col min="9" max="9" width="15.42578125" style="5" customWidth="1" outlineLevel="1"/>
    <col min="10" max="10" width="14.28515625" style="5" customWidth="1" outlineLevel="1"/>
    <col min="11" max="11" width="15.7109375" style="5" customWidth="1" outlineLevel="1"/>
    <col min="12" max="12" width="12.42578125" style="5" customWidth="1"/>
    <col min="13" max="13" width="10.85546875" style="6" customWidth="1" outlineLevel="1"/>
    <col min="14" max="14" width="17.85546875" style="6" customWidth="1" outlineLevel="1"/>
    <col min="15" max="15" width="10.85546875" style="6" customWidth="1" outlineLevel="1"/>
    <col min="16" max="16" width="14.7109375" style="6" customWidth="1" outlineLevel="1"/>
    <col min="17" max="17" width="8.5703125" style="6" customWidth="1" outlineLevel="1"/>
    <col min="18" max="18" width="15.42578125" style="6" customWidth="1" outlineLevel="1"/>
    <col min="19" max="19" width="8.7109375" style="6" customWidth="1" outlineLevel="1"/>
    <col min="20" max="20" width="12.42578125" style="6" customWidth="1" outlineLevel="1"/>
    <col min="21" max="21" width="61" style="18" customWidth="1"/>
    <col min="22" max="16384" width="9.140625" style="5"/>
  </cols>
  <sheetData>
    <row r="1" spans="1:21" s="19" customFormat="1" ht="15" customHeight="1" x14ac:dyDescent="0.25">
      <c r="A1" s="213" t="s">
        <v>65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</row>
    <row r="2" spans="1:21" s="19" customFormat="1" ht="18.75" x14ac:dyDescent="0.25">
      <c r="A2" s="213" t="s">
        <v>536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</row>
    <row r="3" spans="1:21" x14ac:dyDescent="0.25">
      <c r="A3" s="16"/>
      <c r="B3" s="17"/>
      <c r="C3" s="4"/>
      <c r="D3" s="4"/>
      <c r="E3" s="4"/>
      <c r="F3" s="4"/>
      <c r="G3" s="4"/>
      <c r="H3" s="4"/>
      <c r="I3" s="4"/>
      <c r="J3" s="4"/>
      <c r="K3" s="4"/>
      <c r="L3" s="4"/>
      <c r="M3" s="16"/>
      <c r="N3" s="16"/>
      <c r="O3" s="29"/>
      <c r="P3" s="29"/>
      <c r="Q3" s="29"/>
      <c r="R3" s="29"/>
      <c r="S3" s="29"/>
      <c r="T3" s="29"/>
      <c r="U3" s="30"/>
    </row>
    <row r="4" spans="1:21" s="4" customFormat="1" ht="42.75" customHeight="1" x14ac:dyDescent="0.25">
      <c r="A4" s="196" t="s">
        <v>0</v>
      </c>
      <c r="B4" s="197" t="s">
        <v>16</v>
      </c>
      <c r="C4" s="196" t="s">
        <v>537</v>
      </c>
      <c r="D4" s="196"/>
      <c r="E4" s="196"/>
      <c r="F4" s="196"/>
      <c r="G4" s="196" t="s">
        <v>10</v>
      </c>
      <c r="H4" s="196" t="s">
        <v>535</v>
      </c>
      <c r="I4" s="196"/>
      <c r="J4" s="196"/>
      <c r="K4" s="196"/>
      <c r="L4" s="196" t="s">
        <v>10</v>
      </c>
      <c r="M4" s="199" t="s">
        <v>74</v>
      </c>
      <c r="N4" s="200"/>
      <c r="O4" s="200"/>
      <c r="P4" s="200"/>
      <c r="Q4" s="200"/>
      <c r="R4" s="200"/>
      <c r="S4" s="200"/>
      <c r="T4" s="205"/>
      <c r="U4" s="196" t="s">
        <v>60</v>
      </c>
    </row>
    <row r="5" spans="1:21" s="4" customFormat="1" x14ac:dyDescent="0.25">
      <c r="A5" s="196"/>
      <c r="B5" s="214"/>
      <c r="C5" s="196" t="s">
        <v>1</v>
      </c>
      <c r="D5" s="196" t="s">
        <v>2</v>
      </c>
      <c r="E5" s="196"/>
      <c r="F5" s="196"/>
      <c r="G5" s="196"/>
      <c r="H5" s="196" t="s">
        <v>1</v>
      </c>
      <c r="I5" s="196" t="s">
        <v>2</v>
      </c>
      <c r="J5" s="196"/>
      <c r="K5" s="196"/>
      <c r="L5" s="196"/>
      <c r="M5" s="201" t="s">
        <v>1</v>
      </c>
      <c r="N5" s="202"/>
      <c r="O5" s="199" t="s">
        <v>2</v>
      </c>
      <c r="P5" s="200"/>
      <c r="Q5" s="200"/>
      <c r="R5" s="200"/>
      <c r="S5" s="200"/>
      <c r="T5" s="205"/>
      <c r="U5" s="215"/>
    </row>
    <row r="6" spans="1:21" s="4" customFormat="1" ht="28.5" customHeight="1" x14ac:dyDescent="0.25">
      <c r="A6" s="196"/>
      <c r="B6" s="214"/>
      <c r="C6" s="196"/>
      <c r="D6" s="197" t="s">
        <v>4</v>
      </c>
      <c r="E6" s="197" t="s">
        <v>5</v>
      </c>
      <c r="F6" s="197" t="s">
        <v>62</v>
      </c>
      <c r="G6" s="196"/>
      <c r="H6" s="196"/>
      <c r="I6" s="197" t="s">
        <v>4</v>
      </c>
      <c r="J6" s="197" t="s">
        <v>5</v>
      </c>
      <c r="K6" s="197" t="s">
        <v>62</v>
      </c>
      <c r="L6" s="196"/>
      <c r="M6" s="203"/>
      <c r="N6" s="204"/>
      <c r="O6" s="199" t="s">
        <v>4</v>
      </c>
      <c r="P6" s="200"/>
      <c r="Q6" s="199" t="s">
        <v>5</v>
      </c>
      <c r="R6" s="200"/>
      <c r="S6" s="199" t="s">
        <v>62</v>
      </c>
      <c r="T6" s="205"/>
      <c r="U6" s="215"/>
    </row>
    <row r="7" spans="1:21" s="4" customFormat="1" x14ac:dyDescent="0.25">
      <c r="A7" s="196"/>
      <c r="B7" s="198"/>
      <c r="C7" s="196"/>
      <c r="D7" s="198"/>
      <c r="E7" s="198"/>
      <c r="F7" s="198"/>
      <c r="G7" s="196"/>
      <c r="H7" s="196"/>
      <c r="I7" s="198"/>
      <c r="J7" s="198"/>
      <c r="K7" s="198"/>
      <c r="L7" s="196"/>
      <c r="M7" s="23" t="s">
        <v>73</v>
      </c>
      <c r="N7" s="23" t="s">
        <v>68</v>
      </c>
      <c r="O7" s="23" t="s">
        <v>73</v>
      </c>
      <c r="P7" s="23" t="s">
        <v>68</v>
      </c>
      <c r="Q7" s="23" t="s">
        <v>73</v>
      </c>
      <c r="R7" s="23" t="s">
        <v>68</v>
      </c>
      <c r="S7" s="23" t="s">
        <v>73</v>
      </c>
      <c r="T7" s="23" t="s">
        <v>68</v>
      </c>
      <c r="U7" s="215"/>
    </row>
    <row r="8" spans="1:21" s="9" customFormat="1" ht="34.5" customHeight="1" x14ac:dyDescent="0.25">
      <c r="A8" s="1"/>
      <c r="B8" s="2" t="s">
        <v>7</v>
      </c>
      <c r="C8" s="3">
        <f>SUM(D8:F8)</f>
        <v>2691854.77</v>
      </c>
      <c r="D8" s="3">
        <f t="shared" ref="D8:L8" si="0">D9+D24+D47+D59+D67+D114+D143+D151+D163+D166+D186+D208+D218+D232+D250+D256+D260+D277+D285</f>
        <v>1343259.95</v>
      </c>
      <c r="E8" s="3">
        <f t="shared" si="0"/>
        <v>1348331.6199999999</v>
      </c>
      <c r="F8" s="3">
        <f t="shared" si="0"/>
        <v>263.2</v>
      </c>
      <c r="G8" s="3">
        <f t="shared" si="0"/>
        <v>111969.20000000001</v>
      </c>
      <c r="H8" s="3">
        <f>SUM(I8:K8)</f>
        <v>1421411.3169999998</v>
      </c>
      <c r="I8" s="3">
        <f t="shared" si="0"/>
        <v>664374.9929999999</v>
      </c>
      <c r="J8" s="3">
        <f t="shared" si="0"/>
        <v>756932.82399999979</v>
      </c>
      <c r="K8" s="3">
        <f t="shared" si="0"/>
        <v>103.5</v>
      </c>
      <c r="L8" s="3">
        <f t="shared" si="0"/>
        <v>45854.6</v>
      </c>
      <c r="M8" s="3">
        <f>IFERROR(H8/C8*100,"-")</f>
        <v>52.804160641994798</v>
      </c>
      <c r="N8" s="3">
        <f>C8-H8</f>
        <v>1270443.4530000002</v>
      </c>
      <c r="O8" s="3">
        <f>IFERROR(I8/D8*100,"-")</f>
        <v>49.459897393650422</v>
      </c>
      <c r="P8" s="3">
        <f>D8-I8</f>
        <v>678884.95700000005</v>
      </c>
      <c r="Q8" s="3">
        <f>IFERROR(J8/E8*100,"-")</f>
        <v>56.138476082019039</v>
      </c>
      <c r="R8" s="3">
        <f>E8-J8</f>
        <v>591398.79600000009</v>
      </c>
      <c r="S8" s="3">
        <f>IFERROR(K8/F8*100,"-")</f>
        <v>39.323708206686931</v>
      </c>
      <c r="T8" s="3">
        <f>F8-K8</f>
        <v>159.69999999999999</v>
      </c>
      <c r="U8" s="8"/>
    </row>
    <row r="9" spans="1:21" s="53" customFormat="1" ht="40.5" x14ac:dyDescent="0.25">
      <c r="A9" s="86">
        <v>1</v>
      </c>
      <c r="B9" s="33" t="s">
        <v>6</v>
      </c>
      <c r="C9" s="34">
        <f>SUM(D9:F9)</f>
        <v>10370.6</v>
      </c>
      <c r="D9" s="35">
        <f>D10</f>
        <v>4907.3</v>
      </c>
      <c r="E9" s="35">
        <f>E10</f>
        <v>5463.3</v>
      </c>
      <c r="F9" s="35">
        <f>F10</f>
        <v>0</v>
      </c>
      <c r="G9" s="35">
        <f>SUM(G10:G23)</f>
        <v>0</v>
      </c>
      <c r="H9" s="34">
        <f>SUM(I9:K9)</f>
        <v>548.6</v>
      </c>
      <c r="I9" s="35">
        <f>I10</f>
        <v>216.47</v>
      </c>
      <c r="J9" s="35">
        <f>J10</f>
        <v>332.13</v>
      </c>
      <c r="K9" s="35">
        <f>K10</f>
        <v>0</v>
      </c>
      <c r="L9" s="35">
        <f>SUM(L10:L23)</f>
        <v>0</v>
      </c>
      <c r="M9" s="34">
        <f t="shared" ref="M9:M67" si="1">IFERROR(H9/C9*100,"-")</f>
        <v>5.289954293869207</v>
      </c>
      <c r="N9" s="34">
        <f t="shared" ref="N9:N70" si="2">C9-H9</f>
        <v>9822</v>
      </c>
      <c r="O9" s="34">
        <f t="shared" ref="O9:O67" si="3">IFERROR(I9/D9*100,"-")</f>
        <v>4.4111833391070441</v>
      </c>
      <c r="P9" s="34">
        <f t="shared" ref="P9:P70" si="4">D9-I9</f>
        <v>4690.83</v>
      </c>
      <c r="Q9" s="34">
        <f t="shared" ref="Q9:Q67" si="5">IFERROR(J9/E9*100,"-")</f>
        <v>6.0792927351600676</v>
      </c>
      <c r="R9" s="34">
        <f t="shared" ref="R9:R70" si="6">E9-J9</f>
        <v>5131.17</v>
      </c>
      <c r="S9" s="34" t="str">
        <f t="shared" ref="S9:S67" si="7">IFERROR(K9/F9*100,"-")</f>
        <v>-</v>
      </c>
      <c r="T9" s="34">
        <f t="shared" ref="T9:T70" si="8">F9-K9</f>
        <v>0</v>
      </c>
      <c r="U9" s="64"/>
    </row>
    <row r="10" spans="1:21" s="4" customFormat="1" ht="40.5" outlineLevel="1" x14ac:dyDescent="0.25">
      <c r="A10" s="112"/>
      <c r="B10" s="100" t="s">
        <v>610</v>
      </c>
      <c r="C10" s="37">
        <f>SUM(D10:F10)</f>
        <v>10370.6</v>
      </c>
      <c r="D10" s="37">
        <f>SUM(D11:D23)</f>
        <v>4907.3</v>
      </c>
      <c r="E10" s="37">
        <f>SUM(E11:E23)</f>
        <v>5463.3</v>
      </c>
      <c r="F10" s="37">
        <f>SUM(F11:F23)</f>
        <v>0</v>
      </c>
      <c r="G10" s="37">
        <v>0</v>
      </c>
      <c r="H10" s="37">
        <f>SUM(I10:K10)</f>
        <v>548.6</v>
      </c>
      <c r="I10" s="37">
        <f>SUM(I11:I23)</f>
        <v>216.47</v>
      </c>
      <c r="J10" s="37">
        <f t="shared" ref="J10:L10" si="9">SUM(J11:J23)</f>
        <v>332.13</v>
      </c>
      <c r="K10" s="37">
        <f t="shared" si="9"/>
        <v>0</v>
      </c>
      <c r="L10" s="37">
        <f t="shared" si="9"/>
        <v>0</v>
      </c>
      <c r="M10" s="37">
        <f t="shared" si="1"/>
        <v>5.289954293869207</v>
      </c>
      <c r="N10" s="37">
        <f t="shared" si="2"/>
        <v>9822</v>
      </c>
      <c r="O10" s="37">
        <f t="shared" si="3"/>
        <v>4.4111833391070441</v>
      </c>
      <c r="P10" s="37">
        <f t="shared" si="4"/>
        <v>4690.83</v>
      </c>
      <c r="Q10" s="37">
        <f t="shared" si="5"/>
        <v>6.0792927351600676</v>
      </c>
      <c r="R10" s="37">
        <f t="shared" si="6"/>
        <v>5131.17</v>
      </c>
      <c r="S10" s="37" t="str">
        <f>IFERROR(K10/F10*100,"-")</f>
        <v>-</v>
      </c>
      <c r="T10" s="37">
        <f t="shared" si="8"/>
        <v>0</v>
      </c>
      <c r="U10" s="40"/>
    </row>
    <row r="11" spans="1:21" s="4" customFormat="1" ht="40.5" outlineLevel="2" x14ac:dyDescent="0.25">
      <c r="A11" s="112"/>
      <c r="B11" s="100" t="s">
        <v>3</v>
      </c>
      <c r="C11" s="37">
        <f t="shared" ref="C11:C66" si="10">SUM(D11:F11)</f>
        <v>50</v>
      </c>
      <c r="D11" s="37">
        <v>5</v>
      </c>
      <c r="E11" s="37">
        <v>45</v>
      </c>
      <c r="F11" s="37">
        <v>0</v>
      </c>
      <c r="G11" s="37">
        <v>0</v>
      </c>
      <c r="H11" s="37">
        <f t="shared" ref="H11:H66" si="11">SUM(I11:K11)</f>
        <v>50</v>
      </c>
      <c r="I11" s="37">
        <v>5</v>
      </c>
      <c r="J11" s="37">
        <v>45</v>
      </c>
      <c r="K11" s="37">
        <v>0</v>
      </c>
      <c r="L11" s="37">
        <v>0</v>
      </c>
      <c r="M11" s="37">
        <f t="shared" si="1"/>
        <v>100</v>
      </c>
      <c r="N11" s="37">
        <f t="shared" si="2"/>
        <v>0</v>
      </c>
      <c r="O11" s="37">
        <f t="shared" si="3"/>
        <v>100</v>
      </c>
      <c r="P11" s="37">
        <f t="shared" si="4"/>
        <v>0</v>
      </c>
      <c r="Q11" s="37">
        <f t="shared" si="5"/>
        <v>100</v>
      </c>
      <c r="R11" s="37">
        <f t="shared" si="6"/>
        <v>0</v>
      </c>
      <c r="S11" s="37" t="str">
        <f t="shared" si="7"/>
        <v>-</v>
      </c>
      <c r="T11" s="37">
        <f t="shared" si="8"/>
        <v>0</v>
      </c>
      <c r="U11" s="83" t="s">
        <v>725</v>
      </c>
    </row>
    <row r="12" spans="1:21" s="4" customFormat="1" ht="43.5" customHeight="1" outlineLevel="2" x14ac:dyDescent="0.25">
      <c r="A12" s="112"/>
      <c r="B12" s="100" t="s">
        <v>357</v>
      </c>
      <c r="C12" s="37">
        <f t="shared" si="10"/>
        <v>250</v>
      </c>
      <c r="D12" s="37">
        <v>80</v>
      </c>
      <c r="E12" s="37">
        <v>170</v>
      </c>
      <c r="F12" s="37">
        <v>0</v>
      </c>
      <c r="G12" s="37">
        <v>0</v>
      </c>
      <c r="H12" s="37">
        <f t="shared" si="11"/>
        <v>178.6</v>
      </c>
      <c r="I12" s="37">
        <v>71.47</v>
      </c>
      <c r="J12" s="37">
        <v>107.13</v>
      </c>
      <c r="K12" s="37">
        <v>0</v>
      </c>
      <c r="L12" s="37">
        <v>0</v>
      </c>
      <c r="M12" s="37">
        <f t="shared" si="1"/>
        <v>71.44</v>
      </c>
      <c r="N12" s="37">
        <f t="shared" si="2"/>
        <v>71.400000000000006</v>
      </c>
      <c r="O12" s="37">
        <f t="shared" si="3"/>
        <v>89.337500000000006</v>
      </c>
      <c r="P12" s="37">
        <f t="shared" si="4"/>
        <v>8.5300000000000011</v>
      </c>
      <c r="Q12" s="37">
        <f t="shared" si="5"/>
        <v>63.01764705882352</v>
      </c>
      <c r="R12" s="37">
        <f t="shared" si="6"/>
        <v>62.870000000000005</v>
      </c>
      <c r="S12" s="37" t="str">
        <f t="shared" si="7"/>
        <v>-</v>
      </c>
      <c r="T12" s="37">
        <f t="shared" si="8"/>
        <v>0</v>
      </c>
      <c r="U12" s="40" t="s">
        <v>731</v>
      </c>
    </row>
    <row r="13" spans="1:21" s="4" customFormat="1" ht="54" outlineLevel="2" x14ac:dyDescent="0.25">
      <c r="A13" s="112"/>
      <c r="B13" s="100" t="s">
        <v>358</v>
      </c>
      <c r="C13" s="37">
        <f t="shared" si="10"/>
        <v>230</v>
      </c>
      <c r="D13" s="37">
        <v>30</v>
      </c>
      <c r="E13" s="37">
        <v>200</v>
      </c>
      <c r="F13" s="37">
        <v>0</v>
      </c>
      <c r="G13" s="37">
        <v>0</v>
      </c>
      <c r="H13" s="37">
        <f t="shared" si="11"/>
        <v>20</v>
      </c>
      <c r="I13" s="37">
        <v>20</v>
      </c>
      <c r="J13" s="37">
        <v>0</v>
      </c>
      <c r="K13" s="37">
        <v>0</v>
      </c>
      <c r="L13" s="37">
        <v>0</v>
      </c>
      <c r="M13" s="37">
        <f t="shared" si="1"/>
        <v>8.695652173913043</v>
      </c>
      <c r="N13" s="37">
        <f t="shared" si="2"/>
        <v>210</v>
      </c>
      <c r="O13" s="37">
        <f t="shared" si="3"/>
        <v>66.666666666666657</v>
      </c>
      <c r="P13" s="37">
        <f t="shared" si="4"/>
        <v>10</v>
      </c>
      <c r="Q13" s="37">
        <f t="shared" si="5"/>
        <v>0</v>
      </c>
      <c r="R13" s="37">
        <f t="shared" si="6"/>
        <v>200</v>
      </c>
      <c r="S13" s="37" t="str">
        <f t="shared" si="7"/>
        <v>-</v>
      </c>
      <c r="T13" s="37">
        <f t="shared" si="8"/>
        <v>0</v>
      </c>
      <c r="U13" s="40" t="s">
        <v>611</v>
      </c>
    </row>
    <row r="14" spans="1:21" s="4" customFormat="1" ht="38.25" customHeight="1" outlineLevel="2" x14ac:dyDescent="0.25">
      <c r="A14" s="112"/>
      <c r="B14" s="100" t="s">
        <v>359</v>
      </c>
      <c r="C14" s="37">
        <f t="shared" si="10"/>
        <v>260</v>
      </c>
      <c r="D14" s="37">
        <v>60</v>
      </c>
      <c r="E14" s="37">
        <v>200</v>
      </c>
      <c r="F14" s="37">
        <v>0</v>
      </c>
      <c r="G14" s="37">
        <v>0</v>
      </c>
      <c r="H14" s="37">
        <f t="shared" si="11"/>
        <v>200</v>
      </c>
      <c r="I14" s="37">
        <v>60</v>
      </c>
      <c r="J14" s="37">
        <v>140</v>
      </c>
      <c r="K14" s="37">
        <v>0</v>
      </c>
      <c r="L14" s="37">
        <v>0</v>
      </c>
      <c r="M14" s="37">
        <f t="shared" si="1"/>
        <v>76.923076923076934</v>
      </c>
      <c r="N14" s="37">
        <f t="shared" si="2"/>
        <v>60</v>
      </c>
      <c r="O14" s="37">
        <f t="shared" si="3"/>
        <v>100</v>
      </c>
      <c r="P14" s="37">
        <f t="shared" si="4"/>
        <v>0</v>
      </c>
      <c r="Q14" s="37">
        <f t="shared" si="5"/>
        <v>70</v>
      </c>
      <c r="R14" s="37">
        <f t="shared" si="6"/>
        <v>60</v>
      </c>
      <c r="S14" s="37" t="str">
        <f t="shared" si="7"/>
        <v>-</v>
      </c>
      <c r="T14" s="37">
        <f t="shared" si="8"/>
        <v>0</v>
      </c>
      <c r="U14" s="40" t="s">
        <v>726</v>
      </c>
    </row>
    <row r="15" spans="1:21" s="4" customFormat="1" ht="39" customHeight="1" outlineLevel="2" x14ac:dyDescent="0.25">
      <c r="A15" s="112"/>
      <c r="B15" s="100" t="s">
        <v>360</v>
      </c>
      <c r="C15" s="37">
        <f>SUM(D15:F15)</f>
        <v>260</v>
      </c>
      <c r="D15" s="37">
        <v>60</v>
      </c>
      <c r="E15" s="37">
        <v>200</v>
      </c>
      <c r="F15" s="37">
        <v>0</v>
      </c>
      <c r="G15" s="37">
        <v>0</v>
      </c>
      <c r="H15" s="37">
        <f t="shared" si="11"/>
        <v>100</v>
      </c>
      <c r="I15" s="37">
        <v>60</v>
      </c>
      <c r="J15" s="37">
        <v>40</v>
      </c>
      <c r="K15" s="37">
        <v>0</v>
      </c>
      <c r="L15" s="37">
        <v>0</v>
      </c>
      <c r="M15" s="37">
        <f t="shared" si="1"/>
        <v>38.461538461538467</v>
      </c>
      <c r="N15" s="37">
        <f t="shared" si="2"/>
        <v>160</v>
      </c>
      <c r="O15" s="37">
        <f t="shared" si="3"/>
        <v>100</v>
      </c>
      <c r="P15" s="37">
        <f t="shared" si="4"/>
        <v>0</v>
      </c>
      <c r="Q15" s="37">
        <f t="shared" si="5"/>
        <v>20</v>
      </c>
      <c r="R15" s="37">
        <f t="shared" si="6"/>
        <v>160</v>
      </c>
      <c r="S15" s="37" t="str">
        <f t="shared" si="7"/>
        <v>-</v>
      </c>
      <c r="T15" s="37">
        <f t="shared" si="8"/>
        <v>0</v>
      </c>
      <c r="U15" s="83" t="s">
        <v>727</v>
      </c>
    </row>
    <row r="16" spans="1:21" s="4" customFormat="1" ht="111" customHeight="1" outlineLevel="2" x14ac:dyDescent="0.25">
      <c r="A16" s="112"/>
      <c r="B16" s="100" t="s">
        <v>361</v>
      </c>
      <c r="C16" s="37">
        <f t="shared" si="10"/>
        <v>808.2</v>
      </c>
      <c r="D16" s="37">
        <v>60</v>
      </c>
      <c r="E16" s="37">
        <v>748.2</v>
      </c>
      <c r="F16" s="37">
        <v>0</v>
      </c>
      <c r="G16" s="37">
        <v>0</v>
      </c>
      <c r="H16" s="37">
        <f t="shared" si="11"/>
        <v>0</v>
      </c>
      <c r="I16" s="37">
        <v>0</v>
      </c>
      <c r="J16" s="37">
        <v>0</v>
      </c>
      <c r="K16" s="37">
        <v>0</v>
      </c>
      <c r="L16" s="37">
        <v>0</v>
      </c>
      <c r="M16" s="37">
        <f t="shared" si="1"/>
        <v>0</v>
      </c>
      <c r="N16" s="37">
        <f t="shared" si="2"/>
        <v>808.2</v>
      </c>
      <c r="O16" s="37">
        <f t="shared" si="3"/>
        <v>0</v>
      </c>
      <c r="P16" s="37">
        <f t="shared" si="4"/>
        <v>60</v>
      </c>
      <c r="Q16" s="37">
        <f t="shared" si="5"/>
        <v>0</v>
      </c>
      <c r="R16" s="37">
        <f t="shared" si="6"/>
        <v>748.2</v>
      </c>
      <c r="S16" s="37" t="str">
        <f t="shared" si="7"/>
        <v>-</v>
      </c>
      <c r="T16" s="37">
        <f t="shared" si="8"/>
        <v>0</v>
      </c>
      <c r="U16" s="40" t="s">
        <v>728</v>
      </c>
    </row>
    <row r="17" spans="1:21" s="4" customFormat="1" ht="46.5" customHeight="1" outlineLevel="2" x14ac:dyDescent="0.25">
      <c r="A17" s="112"/>
      <c r="B17" s="100" t="s">
        <v>362</v>
      </c>
      <c r="C17" s="37">
        <f t="shared" si="10"/>
        <v>1068.0999999999999</v>
      </c>
      <c r="D17" s="37">
        <v>100</v>
      </c>
      <c r="E17" s="37">
        <v>968.1</v>
      </c>
      <c r="F17" s="37">
        <v>0</v>
      </c>
      <c r="G17" s="37">
        <v>0</v>
      </c>
      <c r="H17" s="37">
        <f t="shared" si="11"/>
        <v>0</v>
      </c>
      <c r="I17" s="37">
        <v>0</v>
      </c>
      <c r="J17" s="37">
        <v>0</v>
      </c>
      <c r="K17" s="37">
        <v>0</v>
      </c>
      <c r="L17" s="37">
        <v>0</v>
      </c>
      <c r="M17" s="37">
        <f t="shared" si="1"/>
        <v>0</v>
      </c>
      <c r="N17" s="37">
        <f t="shared" si="2"/>
        <v>1068.0999999999999</v>
      </c>
      <c r="O17" s="37">
        <f t="shared" si="3"/>
        <v>0</v>
      </c>
      <c r="P17" s="37">
        <f t="shared" si="4"/>
        <v>100</v>
      </c>
      <c r="Q17" s="37">
        <f t="shared" si="5"/>
        <v>0</v>
      </c>
      <c r="R17" s="37">
        <f t="shared" si="6"/>
        <v>968.1</v>
      </c>
      <c r="S17" s="37" t="str">
        <f t="shared" si="7"/>
        <v>-</v>
      </c>
      <c r="T17" s="37">
        <f t="shared" si="8"/>
        <v>0</v>
      </c>
      <c r="U17" s="40" t="s">
        <v>728</v>
      </c>
    </row>
    <row r="18" spans="1:21" s="4" customFormat="1" ht="121.5" outlineLevel="2" x14ac:dyDescent="0.25">
      <c r="A18" s="112"/>
      <c r="B18" s="100" t="s">
        <v>363</v>
      </c>
      <c r="C18" s="37">
        <f t="shared" si="10"/>
        <v>1770</v>
      </c>
      <c r="D18" s="37">
        <v>270</v>
      </c>
      <c r="E18" s="37">
        <v>1500</v>
      </c>
      <c r="F18" s="37">
        <v>0</v>
      </c>
      <c r="G18" s="37">
        <v>0</v>
      </c>
      <c r="H18" s="37">
        <f t="shared" si="11"/>
        <v>0</v>
      </c>
      <c r="I18" s="37">
        <v>0</v>
      </c>
      <c r="J18" s="37">
        <v>0</v>
      </c>
      <c r="K18" s="37">
        <v>0</v>
      </c>
      <c r="L18" s="37">
        <v>0</v>
      </c>
      <c r="M18" s="37">
        <f t="shared" si="1"/>
        <v>0</v>
      </c>
      <c r="N18" s="37">
        <f t="shared" si="2"/>
        <v>1770</v>
      </c>
      <c r="O18" s="37">
        <f t="shared" si="3"/>
        <v>0</v>
      </c>
      <c r="P18" s="37">
        <f t="shared" si="4"/>
        <v>270</v>
      </c>
      <c r="Q18" s="37">
        <f t="shared" si="5"/>
        <v>0</v>
      </c>
      <c r="R18" s="37">
        <f t="shared" si="6"/>
        <v>1500</v>
      </c>
      <c r="S18" s="37" t="str">
        <f t="shared" si="7"/>
        <v>-</v>
      </c>
      <c r="T18" s="37">
        <f t="shared" si="8"/>
        <v>0</v>
      </c>
      <c r="U18" s="83" t="s">
        <v>728</v>
      </c>
    </row>
    <row r="19" spans="1:21" s="4" customFormat="1" ht="50.25" customHeight="1" outlineLevel="2" x14ac:dyDescent="0.25">
      <c r="A19" s="112"/>
      <c r="B19" s="100" t="s">
        <v>364</v>
      </c>
      <c r="C19" s="37">
        <f t="shared" si="10"/>
        <v>1070</v>
      </c>
      <c r="D19" s="37">
        <v>70</v>
      </c>
      <c r="E19" s="37">
        <v>1000</v>
      </c>
      <c r="F19" s="37">
        <v>0</v>
      </c>
      <c r="G19" s="37">
        <v>0</v>
      </c>
      <c r="H19" s="37">
        <f t="shared" si="11"/>
        <v>0</v>
      </c>
      <c r="I19" s="37">
        <v>0</v>
      </c>
      <c r="J19" s="37">
        <v>0</v>
      </c>
      <c r="K19" s="37">
        <v>0</v>
      </c>
      <c r="L19" s="37">
        <v>0</v>
      </c>
      <c r="M19" s="37">
        <f t="shared" si="1"/>
        <v>0</v>
      </c>
      <c r="N19" s="37">
        <f t="shared" si="2"/>
        <v>1070</v>
      </c>
      <c r="O19" s="37">
        <f t="shared" si="3"/>
        <v>0</v>
      </c>
      <c r="P19" s="37">
        <f t="shared" si="4"/>
        <v>70</v>
      </c>
      <c r="Q19" s="37">
        <f t="shared" si="5"/>
        <v>0</v>
      </c>
      <c r="R19" s="37">
        <f t="shared" si="6"/>
        <v>1000</v>
      </c>
      <c r="S19" s="37" t="str">
        <f t="shared" si="7"/>
        <v>-</v>
      </c>
      <c r="T19" s="37">
        <f t="shared" si="8"/>
        <v>0</v>
      </c>
      <c r="U19" s="83" t="s">
        <v>729</v>
      </c>
    </row>
    <row r="20" spans="1:21" s="4" customFormat="1" ht="30" customHeight="1" outlineLevel="2" x14ac:dyDescent="0.25">
      <c r="A20" s="112"/>
      <c r="B20" s="100" t="s">
        <v>365</v>
      </c>
      <c r="C20" s="37">
        <f t="shared" si="10"/>
        <v>298.5</v>
      </c>
      <c r="D20" s="37">
        <v>15</v>
      </c>
      <c r="E20" s="37">
        <v>283.5</v>
      </c>
      <c r="F20" s="37">
        <v>0</v>
      </c>
      <c r="G20" s="37">
        <v>0</v>
      </c>
      <c r="H20" s="37">
        <f t="shared" si="11"/>
        <v>0</v>
      </c>
      <c r="I20" s="37">
        <v>0</v>
      </c>
      <c r="J20" s="37">
        <v>0</v>
      </c>
      <c r="K20" s="37">
        <v>0</v>
      </c>
      <c r="L20" s="37">
        <v>0</v>
      </c>
      <c r="M20" s="37">
        <f t="shared" si="1"/>
        <v>0</v>
      </c>
      <c r="N20" s="37">
        <f t="shared" si="2"/>
        <v>298.5</v>
      </c>
      <c r="O20" s="37">
        <f t="shared" si="3"/>
        <v>0</v>
      </c>
      <c r="P20" s="37">
        <f t="shared" si="4"/>
        <v>15</v>
      </c>
      <c r="Q20" s="37">
        <f t="shared" si="5"/>
        <v>0</v>
      </c>
      <c r="R20" s="37">
        <f t="shared" si="6"/>
        <v>283.5</v>
      </c>
      <c r="S20" s="37" t="str">
        <f t="shared" si="7"/>
        <v>-</v>
      </c>
      <c r="T20" s="37">
        <f t="shared" si="8"/>
        <v>0</v>
      </c>
      <c r="U20" s="40" t="s">
        <v>730</v>
      </c>
    </row>
    <row r="21" spans="1:21" s="4" customFormat="1" ht="27.75" customHeight="1" outlineLevel="2" x14ac:dyDescent="0.25">
      <c r="A21" s="112"/>
      <c r="B21" s="100" t="s">
        <v>366</v>
      </c>
      <c r="C21" s="37">
        <f t="shared" si="10"/>
        <v>233.5</v>
      </c>
      <c r="D21" s="37">
        <v>85</v>
      </c>
      <c r="E21" s="37">
        <v>148.5</v>
      </c>
      <c r="F21" s="37">
        <v>0</v>
      </c>
      <c r="G21" s="37">
        <v>0</v>
      </c>
      <c r="H21" s="37">
        <f t="shared" si="11"/>
        <v>0</v>
      </c>
      <c r="I21" s="37">
        <v>0</v>
      </c>
      <c r="J21" s="37">
        <v>0</v>
      </c>
      <c r="K21" s="37">
        <v>0</v>
      </c>
      <c r="L21" s="37">
        <v>0</v>
      </c>
      <c r="M21" s="37">
        <f t="shared" si="1"/>
        <v>0</v>
      </c>
      <c r="N21" s="37">
        <f t="shared" si="2"/>
        <v>233.5</v>
      </c>
      <c r="O21" s="37">
        <f t="shared" si="3"/>
        <v>0</v>
      </c>
      <c r="P21" s="37">
        <f t="shared" si="4"/>
        <v>85</v>
      </c>
      <c r="Q21" s="37">
        <f t="shared" si="5"/>
        <v>0</v>
      </c>
      <c r="R21" s="37">
        <f t="shared" si="6"/>
        <v>148.5</v>
      </c>
      <c r="S21" s="37" t="str">
        <f t="shared" si="7"/>
        <v>-</v>
      </c>
      <c r="T21" s="37">
        <f t="shared" si="8"/>
        <v>0</v>
      </c>
      <c r="U21" s="40" t="s">
        <v>730</v>
      </c>
    </row>
    <row r="22" spans="1:21" s="4" customFormat="1" ht="40.5" outlineLevel="2" x14ac:dyDescent="0.25">
      <c r="A22" s="112"/>
      <c r="B22" s="100" t="s">
        <v>367</v>
      </c>
      <c r="C22" s="37">
        <f t="shared" ref="C22:C27" si="12">SUM(D22:F22)</f>
        <v>3072.3</v>
      </c>
      <c r="D22" s="37">
        <v>3072.3</v>
      </c>
      <c r="E22" s="37">
        <v>0</v>
      </c>
      <c r="F22" s="37">
        <v>0</v>
      </c>
      <c r="G22" s="37">
        <v>0</v>
      </c>
      <c r="H22" s="37">
        <f>SUM(I22:K22)</f>
        <v>0</v>
      </c>
      <c r="I22" s="37">
        <v>0</v>
      </c>
      <c r="J22" s="37">
        <v>0</v>
      </c>
      <c r="K22" s="37">
        <v>0</v>
      </c>
      <c r="L22" s="37">
        <v>0</v>
      </c>
      <c r="M22" s="37">
        <f>IFERROR(H22/C22*100,"-")</f>
        <v>0</v>
      </c>
      <c r="N22" s="113">
        <f>C22-H22</f>
        <v>3072.3</v>
      </c>
      <c r="O22" s="37">
        <f>IFERROR(I22/D22*100,"-")</f>
        <v>0</v>
      </c>
      <c r="P22" s="37">
        <f>D22-I22</f>
        <v>3072.3</v>
      </c>
      <c r="Q22" s="37" t="str">
        <f>IFERROR(J22/E22*100,"-")</f>
        <v>-</v>
      </c>
      <c r="R22" s="37">
        <f>E22-J22</f>
        <v>0</v>
      </c>
      <c r="S22" s="37" t="str">
        <f>IFERROR(K22/F22*100,"-")</f>
        <v>-</v>
      </c>
      <c r="T22" s="37">
        <f>F22-K22</f>
        <v>0</v>
      </c>
      <c r="U22" s="40" t="s">
        <v>729</v>
      </c>
    </row>
    <row r="23" spans="1:21" s="4" customFormat="1" ht="52.5" customHeight="1" outlineLevel="2" x14ac:dyDescent="0.25">
      <c r="A23" s="112"/>
      <c r="B23" s="100" t="s">
        <v>368</v>
      </c>
      <c r="C23" s="37">
        <f t="shared" si="12"/>
        <v>1000</v>
      </c>
      <c r="D23" s="37">
        <v>1000</v>
      </c>
      <c r="E23" s="37">
        <v>0</v>
      </c>
      <c r="F23" s="37">
        <v>0</v>
      </c>
      <c r="G23" s="37">
        <v>0</v>
      </c>
      <c r="H23" s="37">
        <f>SUM(I23:K23)</f>
        <v>0</v>
      </c>
      <c r="I23" s="37">
        <v>0</v>
      </c>
      <c r="J23" s="37">
        <v>0</v>
      </c>
      <c r="K23" s="37">
        <v>0</v>
      </c>
      <c r="L23" s="37">
        <v>0</v>
      </c>
      <c r="M23" s="37">
        <f>IFERROR(H23/C23*100,"-")</f>
        <v>0</v>
      </c>
      <c r="N23" s="113">
        <f>C23-H23</f>
        <v>1000</v>
      </c>
      <c r="O23" s="37">
        <f>IFERROR(I23/D23*100,"-")</f>
        <v>0</v>
      </c>
      <c r="P23" s="37">
        <f>D23-I23</f>
        <v>1000</v>
      </c>
      <c r="Q23" s="37" t="str">
        <f>IFERROR(J23/E23*100,"-")</f>
        <v>-</v>
      </c>
      <c r="R23" s="37">
        <f>E23-J23</f>
        <v>0</v>
      </c>
      <c r="S23" s="37" t="str">
        <f>IFERROR(K23/F23*100,"-")</f>
        <v>-</v>
      </c>
      <c r="T23" s="37">
        <f>F23-K23</f>
        <v>0</v>
      </c>
      <c r="U23" s="40" t="s">
        <v>729</v>
      </c>
    </row>
    <row r="24" spans="1:21" s="123" customFormat="1" ht="35.25" customHeight="1" x14ac:dyDescent="0.25">
      <c r="A24" s="32">
        <v>2</v>
      </c>
      <c r="B24" s="33" t="s">
        <v>11</v>
      </c>
      <c r="C24" s="34">
        <f>SUM(D24:F24)</f>
        <v>1216960.3</v>
      </c>
      <c r="D24" s="35">
        <f>D25+D33+D38+D45</f>
        <v>230982.90000000002</v>
      </c>
      <c r="E24" s="35">
        <f>E25+E33+E38+E45</f>
        <v>985977.4</v>
      </c>
      <c r="F24" s="35">
        <f>F25+F33+F38+F45</f>
        <v>0</v>
      </c>
      <c r="G24" s="35">
        <f>G25+G33+G38+G45</f>
        <v>80301.600000000006</v>
      </c>
      <c r="H24" s="34">
        <f>I24+J24</f>
        <v>760344.89999999991</v>
      </c>
      <c r="I24" s="35">
        <f>I25+I33+I38+I45</f>
        <v>132997.20000000001</v>
      </c>
      <c r="J24" s="35">
        <f>J25+J33+J38+J45</f>
        <v>627347.69999999995</v>
      </c>
      <c r="K24" s="35">
        <f>K25+K33+K38+K45</f>
        <v>0</v>
      </c>
      <c r="L24" s="35">
        <f>L25+L33+L38+L45</f>
        <v>34627.599999999999</v>
      </c>
      <c r="M24" s="34">
        <f>IFERROR(H24/C24*100,"-")</f>
        <v>62.479022528508111</v>
      </c>
      <c r="N24" s="34">
        <f>C24-H24</f>
        <v>456615.40000000014</v>
      </c>
      <c r="O24" s="122">
        <f t="shared" si="3"/>
        <v>57.578807781874765</v>
      </c>
      <c r="P24" s="34">
        <f t="shared" si="4"/>
        <v>97985.700000000012</v>
      </c>
      <c r="Q24" s="34">
        <f t="shared" si="5"/>
        <v>63.626985770667751</v>
      </c>
      <c r="R24" s="34">
        <f>E24-J24</f>
        <v>358629.70000000007</v>
      </c>
      <c r="S24" s="34" t="str">
        <f t="shared" si="7"/>
        <v>-</v>
      </c>
      <c r="T24" s="34">
        <f t="shared" si="8"/>
        <v>0</v>
      </c>
      <c r="U24" s="64"/>
    </row>
    <row r="25" spans="1:21" s="4" customFormat="1" ht="27" outlineLevel="1" x14ac:dyDescent="0.25">
      <c r="A25" s="126"/>
      <c r="B25" s="124" t="s">
        <v>196</v>
      </c>
      <c r="C25" s="67">
        <f t="shared" si="12"/>
        <v>1143609</v>
      </c>
      <c r="D25" s="127">
        <f>D26+D29+D30</f>
        <v>157711.6</v>
      </c>
      <c r="E25" s="127">
        <f>E26+E29+E30</f>
        <v>985897.4</v>
      </c>
      <c r="F25" s="127">
        <f>F26+F29+F30</f>
        <v>0</v>
      </c>
      <c r="G25" s="127">
        <f>G26+G29</f>
        <v>80121.600000000006</v>
      </c>
      <c r="H25" s="127">
        <f>SUM(I25:K25)</f>
        <v>723178.6</v>
      </c>
      <c r="I25" s="127">
        <f>I26+I29+I30</f>
        <v>95858.1</v>
      </c>
      <c r="J25" s="127">
        <f>J26+J29+J30</f>
        <v>627320.5</v>
      </c>
      <c r="K25" s="127">
        <f>K26+K29+K30</f>
        <v>0</v>
      </c>
      <c r="L25" s="127">
        <f>L26+L29</f>
        <v>34627.599999999999</v>
      </c>
      <c r="M25" s="128">
        <f t="shared" si="1"/>
        <v>63.236525770608651</v>
      </c>
      <c r="N25" s="129">
        <f t="shared" si="2"/>
        <v>420430.4</v>
      </c>
      <c r="O25" s="128">
        <f t="shared" si="3"/>
        <v>60.780627423727871</v>
      </c>
      <c r="P25" s="128">
        <f t="shared" si="4"/>
        <v>61853.5</v>
      </c>
      <c r="Q25" s="128">
        <f t="shared" si="5"/>
        <v>63.629389833059705</v>
      </c>
      <c r="R25" s="128">
        <f t="shared" si="6"/>
        <v>358576.9</v>
      </c>
      <c r="S25" s="128" t="str">
        <f t="shared" si="7"/>
        <v>-</v>
      </c>
      <c r="T25" s="128">
        <f t="shared" si="8"/>
        <v>0</v>
      </c>
      <c r="U25" s="43"/>
    </row>
    <row r="26" spans="1:21" s="4" customFormat="1" ht="40.5" outlineLevel="2" x14ac:dyDescent="0.25">
      <c r="A26" s="126"/>
      <c r="B26" s="125" t="s">
        <v>616</v>
      </c>
      <c r="C26" s="37">
        <f t="shared" si="12"/>
        <v>1087042.1000000001</v>
      </c>
      <c r="D26" s="56">
        <f>D27+D28</f>
        <v>105028.1</v>
      </c>
      <c r="E26" s="56">
        <f>E27+E28</f>
        <v>982014</v>
      </c>
      <c r="F26" s="56">
        <f>F27+F28</f>
        <v>0</v>
      </c>
      <c r="G26" s="56">
        <f>G27+G28</f>
        <v>75201.600000000006</v>
      </c>
      <c r="H26" s="37">
        <f>SUM(I26:K26)</f>
        <v>688569.70000000007</v>
      </c>
      <c r="I26" s="56">
        <f>I27+I28</f>
        <v>62157.9</v>
      </c>
      <c r="J26" s="56">
        <f>J27+J28</f>
        <v>626411.80000000005</v>
      </c>
      <c r="K26" s="56">
        <f>K27+K28</f>
        <v>0</v>
      </c>
      <c r="L26" s="56">
        <f>L27+L28</f>
        <v>29713.200000000001</v>
      </c>
      <c r="M26" s="37">
        <f t="shared" si="1"/>
        <v>63.343425245443576</v>
      </c>
      <c r="N26" s="37">
        <f t="shared" si="2"/>
        <v>398472.4</v>
      </c>
      <c r="O26" s="37">
        <f t="shared" si="3"/>
        <v>59.182161726242789</v>
      </c>
      <c r="P26" s="37">
        <f t="shared" si="4"/>
        <v>42870.200000000004</v>
      </c>
      <c r="Q26" s="37">
        <f t="shared" si="5"/>
        <v>63.788479593977279</v>
      </c>
      <c r="R26" s="37">
        <f t="shared" si="6"/>
        <v>355602.19999999995</v>
      </c>
      <c r="S26" s="37" t="str">
        <f t="shared" si="7"/>
        <v>-</v>
      </c>
      <c r="T26" s="37">
        <f t="shared" si="8"/>
        <v>0</v>
      </c>
      <c r="U26" s="43" t="s">
        <v>624</v>
      </c>
    </row>
    <row r="27" spans="1:21" s="4" customFormat="1" ht="54" outlineLevel="3" x14ac:dyDescent="0.25">
      <c r="A27" s="126"/>
      <c r="B27" s="125" t="s">
        <v>320</v>
      </c>
      <c r="C27" s="37">
        <f t="shared" si="12"/>
        <v>352452.2</v>
      </c>
      <c r="D27" s="56">
        <v>43030.2</v>
      </c>
      <c r="E27" s="130">
        <v>309422</v>
      </c>
      <c r="F27" s="130">
        <v>0</v>
      </c>
      <c r="G27" s="130">
        <v>48614.9</v>
      </c>
      <c r="H27" s="37">
        <f>SUM(I27:K27)</f>
        <v>212736.1</v>
      </c>
      <c r="I27" s="56">
        <v>23997.9</v>
      </c>
      <c r="J27" s="130">
        <v>188738.2</v>
      </c>
      <c r="K27" s="38">
        <v>0</v>
      </c>
      <c r="L27" s="38">
        <v>20417</v>
      </c>
      <c r="M27" s="37">
        <f t="shared" si="1"/>
        <v>60.358851498160604</v>
      </c>
      <c r="N27" s="37">
        <f>C27-H27</f>
        <v>139716.1</v>
      </c>
      <c r="O27" s="37">
        <f t="shared" si="3"/>
        <v>55.769901139199916</v>
      </c>
      <c r="P27" s="37">
        <f t="shared" si="4"/>
        <v>19032.299999999996</v>
      </c>
      <c r="Q27" s="37">
        <f t="shared" si="5"/>
        <v>60.997020250660917</v>
      </c>
      <c r="R27" s="37">
        <f t="shared" si="6"/>
        <v>120683.79999999999</v>
      </c>
      <c r="S27" s="37" t="str">
        <f t="shared" si="7"/>
        <v>-</v>
      </c>
      <c r="T27" s="37">
        <f t="shared" si="8"/>
        <v>0</v>
      </c>
      <c r="U27" s="206"/>
    </row>
    <row r="28" spans="1:21" s="4" customFormat="1" ht="40.5" outlineLevel="3" x14ac:dyDescent="0.25">
      <c r="A28" s="126"/>
      <c r="B28" s="125" t="s">
        <v>321</v>
      </c>
      <c r="C28" s="37">
        <f t="shared" si="10"/>
        <v>734589.9</v>
      </c>
      <c r="D28" s="56">
        <v>61997.9</v>
      </c>
      <c r="E28" s="130">
        <v>672592</v>
      </c>
      <c r="F28" s="130">
        <v>0</v>
      </c>
      <c r="G28" s="130">
        <v>26586.7</v>
      </c>
      <c r="H28" s="37">
        <f>SUM(I28:K28)</f>
        <v>475833.59999999998</v>
      </c>
      <c r="I28" s="56">
        <v>38160</v>
      </c>
      <c r="J28" s="130">
        <v>437673.6</v>
      </c>
      <c r="K28" s="38">
        <v>0</v>
      </c>
      <c r="L28" s="38">
        <v>9296.2000000000007</v>
      </c>
      <c r="M28" s="37">
        <f t="shared" si="1"/>
        <v>64.77540733952371</v>
      </c>
      <c r="N28" s="37">
        <f t="shared" si="2"/>
        <v>258756.30000000005</v>
      </c>
      <c r="O28" s="37">
        <f t="shared" si="3"/>
        <v>61.550471870821433</v>
      </c>
      <c r="P28" s="37">
        <f t="shared" si="4"/>
        <v>23837.9</v>
      </c>
      <c r="Q28" s="37">
        <f t="shared" si="5"/>
        <v>65.072674072840584</v>
      </c>
      <c r="R28" s="37">
        <f t="shared" si="6"/>
        <v>234918.40000000002</v>
      </c>
      <c r="S28" s="37" t="str">
        <f t="shared" si="7"/>
        <v>-</v>
      </c>
      <c r="T28" s="37">
        <f t="shared" si="8"/>
        <v>0</v>
      </c>
      <c r="U28" s="207"/>
    </row>
    <row r="29" spans="1:21" s="4" customFormat="1" ht="40.5" outlineLevel="2" x14ac:dyDescent="0.25">
      <c r="A29" s="126"/>
      <c r="B29" s="125" t="s">
        <v>617</v>
      </c>
      <c r="C29" s="37">
        <f>SUM(D29:G29)</f>
        <v>52925.1</v>
      </c>
      <c r="D29" s="56">
        <v>48005.1</v>
      </c>
      <c r="E29" s="130">
        <v>0</v>
      </c>
      <c r="F29" s="130">
        <v>0</v>
      </c>
      <c r="G29" s="130">
        <v>4920</v>
      </c>
      <c r="H29" s="37">
        <f>SUM(I29:K29)</f>
        <v>31291.7</v>
      </c>
      <c r="I29" s="56">
        <v>31291.7</v>
      </c>
      <c r="J29" s="130">
        <v>0</v>
      </c>
      <c r="K29" s="38">
        <v>0</v>
      </c>
      <c r="L29" s="38">
        <v>4914.3999999999996</v>
      </c>
      <c r="M29" s="37">
        <f t="shared" si="1"/>
        <v>59.124498583847739</v>
      </c>
      <c r="N29" s="37">
        <f t="shared" si="2"/>
        <v>21633.399999999998</v>
      </c>
      <c r="O29" s="37">
        <f t="shared" si="3"/>
        <v>65.184115854357145</v>
      </c>
      <c r="P29" s="37">
        <f t="shared" si="4"/>
        <v>16713.399999999998</v>
      </c>
      <c r="Q29" s="37" t="str">
        <f t="shared" si="5"/>
        <v>-</v>
      </c>
      <c r="R29" s="37">
        <f t="shared" si="6"/>
        <v>0</v>
      </c>
      <c r="S29" s="37" t="str">
        <f t="shared" si="7"/>
        <v>-</v>
      </c>
      <c r="T29" s="37">
        <f t="shared" si="8"/>
        <v>0</v>
      </c>
      <c r="U29" s="100" t="s">
        <v>624</v>
      </c>
    </row>
    <row r="30" spans="1:21" s="4" customFormat="1" ht="40.5" outlineLevel="2" x14ac:dyDescent="0.25">
      <c r="A30" s="126"/>
      <c r="B30" s="125" t="s">
        <v>618</v>
      </c>
      <c r="C30" s="37">
        <f>SUM(D30:F30)</f>
        <v>8561.7999999999993</v>
      </c>
      <c r="D30" s="56">
        <f>D31+D32</f>
        <v>4678.3999999999996</v>
      </c>
      <c r="E30" s="56">
        <f t="shared" ref="E30:G30" si="13">E31+E32</f>
        <v>3883.4</v>
      </c>
      <c r="F30" s="56">
        <f t="shared" si="13"/>
        <v>0</v>
      </c>
      <c r="G30" s="56">
        <f t="shared" si="13"/>
        <v>0</v>
      </c>
      <c r="H30" s="37">
        <f>SUM(I30:L30)</f>
        <v>3317.2</v>
      </c>
      <c r="I30" s="56">
        <f>I31+I32</f>
        <v>2408.5</v>
      </c>
      <c r="J30" s="56">
        <f>J31+J32</f>
        <v>908.7</v>
      </c>
      <c r="K30" s="56">
        <f>K31+K32</f>
        <v>0</v>
      </c>
      <c r="L30" s="38"/>
      <c r="M30" s="37">
        <f t="shared" si="1"/>
        <v>38.744189305987057</v>
      </c>
      <c r="N30" s="37">
        <f t="shared" si="2"/>
        <v>5244.5999999999995</v>
      </c>
      <c r="O30" s="37">
        <f t="shared" si="3"/>
        <v>51.48127564979481</v>
      </c>
      <c r="P30" s="37">
        <f t="shared" si="4"/>
        <v>2269.8999999999996</v>
      </c>
      <c r="Q30" s="37">
        <f t="shared" si="5"/>
        <v>23.39959829015811</v>
      </c>
      <c r="R30" s="37">
        <f t="shared" si="6"/>
        <v>2974.7</v>
      </c>
      <c r="S30" s="37" t="str">
        <f t="shared" si="7"/>
        <v>-</v>
      </c>
      <c r="T30" s="37">
        <f t="shared" si="8"/>
        <v>0</v>
      </c>
      <c r="U30" s="100" t="s">
        <v>529</v>
      </c>
    </row>
    <row r="31" spans="1:21" s="4" customFormat="1" ht="27" outlineLevel="3" x14ac:dyDescent="0.25">
      <c r="A31" s="126"/>
      <c r="B31" s="125" t="s">
        <v>9</v>
      </c>
      <c r="C31" s="37">
        <f t="shared" si="10"/>
        <v>6115</v>
      </c>
      <c r="D31" s="56">
        <v>2231.6</v>
      </c>
      <c r="E31" s="130">
        <v>3883.4</v>
      </c>
      <c r="F31" s="130">
        <v>0</v>
      </c>
      <c r="G31" s="130"/>
      <c r="H31" s="37">
        <f t="shared" ref="H31:H32" si="14">SUM(I31:L31)</f>
        <v>1667.1</v>
      </c>
      <c r="I31" s="56">
        <v>758.4</v>
      </c>
      <c r="J31" s="130">
        <v>908.7</v>
      </c>
      <c r="K31" s="38">
        <v>0</v>
      </c>
      <c r="L31" s="38"/>
      <c r="M31" s="37">
        <f t="shared" si="1"/>
        <v>27.262469337694196</v>
      </c>
      <c r="N31" s="37">
        <f t="shared" si="2"/>
        <v>4447.8999999999996</v>
      </c>
      <c r="O31" s="37">
        <f t="shared" si="3"/>
        <v>33.984585051084423</v>
      </c>
      <c r="P31" s="37">
        <f t="shared" si="4"/>
        <v>1473.1999999999998</v>
      </c>
      <c r="Q31" s="37">
        <f t="shared" si="5"/>
        <v>23.39959829015811</v>
      </c>
      <c r="R31" s="37">
        <f t="shared" si="6"/>
        <v>2974.7</v>
      </c>
      <c r="S31" s="37" t="str">
        <f t="shared" si="7"/>
        <v>-</v>
      </c>
      <c r="T31" s="37">
        <f t="shared" si="8"/>
        <v>0</v>
      </c>
      <c r="U31" s="100"/>
    </row>
    <row r="32" spans="1:21" s="4" customFormat="1" outlineLevel="2" x14ac:dyDescent="0.25">
      <c r="A32" s="126"/>
      <c r="B32" s="125" t="s">
        <v>322</v>
      </c>
      <c r="C32" s="37">
        <f>SUM(D32:F32)</f>
        <v>2446.8000000000002</v>
      </c>
      <c r="D32" s="56">
        <v>2446.8000000000002</v>
      </c>
      <c r="E32" s="130">
        <v>0</v>
      </c>
      <c r="F32" s="130">
        <v>0</v>
      </c>
      <c r="G32" s="130"/>
      <c r="H32" s="37">
        <f t="shared" si="14"/>
        <v>1650.1</v>
      </c>
      <c r="I32" s="56">
        <v>1650.1</v>
      </c>
      <c r="J32" s="130">
        <v>0</v>
      </c>
      <c r="K32" s="38">
        <v>0</v>
      </c>
      <c r="L32" s="38"/>
      <c r="M32" s="37">
        <f t="shared" si="1"/>
        <v>67.439104136014379</v>
      </c>
      <c r="N32" s="37">
        <f t="shared" si="2"/>
        <v>796.70000000000027</v>
      </c>
      <c r="O32" s="37">
        <f t="shared" si="3"/>
        <v>67.439104136014379</v>
      </c>
      <c r="P32" s="37">
        <f t="shared" si="4"/>
        <v>796.70000000000027</v>
      </c>
      <c r="Q32" s="37" t="str">
        <f t="shared" si="5"/>
        <v>-</v>
      </c>
      <c r="R32" s="37">
        <f t="shared" si="6"/>
        <v>0</v>
      </c>
      <c r="S32" s="37" t="str">
        <f t="shared" si="7"/>
        <v>-</v>
      </c>
      <c r="T32" s="37">
        <f t="shared" si="8"/>
        <v>0</v>
      </c>
      <c r="U32" s="100"/>
    </row>
    <row r="33" spans="1:21" s="4" customFormat="1" ht="40.5" outlineLevel="1" x14ac:dyDescent="0.25">
      <c r="A33" s="126"/>
      <c r="B33" s="124" t="s">
        <v>205</v>
      </c>
      <c r="C33" s="67">
        <f t="shared" si="10"/>
        <v>5694.2000000000007</v>
      </c>
      <c r="D33" s="127">
        <f>D34</f>
        <v>5614.2000000000007</v>
      </c>
      <c r="E33" s="127">
        <f>E34</f>
        <v>80</v>
      </c>
      <c r="F33" s="127">
        <f>F34</f>
        <v>0</v>
      </c>
      <c r="G33" s="127">
        <f>G34</f>
        <v>0</v>
      </c>
      <c r="H33" s="67">
        <f t="shared" si="11"/>
        <v>1137.6000000000001</v>
      </c>
      <c r="I33" s="127">
        <f>I34</f>
        <v>1110.4000000000001</v>
      </c>
      <c r="J33" s="127">
        <f>J34</f>
        <v>27.2</v>
      </c>
      <c r="K33" s="127">
        <f>K34</f>
        <v>0</v>
      </c>
      <c r="L33" s="127">
        <f>L34</f>
        <v>0</v>
      </c>
      <c r="M33" s="128">
        <f t="shared" si="1"/>
        <v>19.978223455445892</v>
      </c>
      <c r="N33" s="128">
        <f t="shared" si="2"/>
        <v>4556.6000000000004</v>
      </c>
      <c r="O33" s="128">
        <f t="shared" si="3"/>
        <v>19.778419008941611</v>
      </c>
      <c r="P33" s="128">
        <f t="shared" si="4"/>
        <v>4503.8000000000011</v>
      </c>
      <c r="Q33" s="128">
        <f t="shared" si="5"/>
        <v>34</v>
      </c>
      <c r="R33" s="128">
        <f t="shared" si="6"/>
        <v>52.8</v>
      </c>
      <c r="S33" s="128" t="str">
        <f t="shared" si="7"/>
        <v>-</v>
      </c>
      <c r="T33" s="128">
        <f t="shared" si="8"/>
        <v>0</v>
      </c>
      <c r="U33" s="43" t="s">
        <v>430</v>
      </c>
    </row>
    <row r="34" spans="1:21" s="4" customFormat="1" ht="40.5" outlineLevel="2" x14ac:dyDescent="0.25">
      <c r="A34" s="126"/>
      <c r="B34" s="125" t="s">
        <v>619</v>
      </c>
      <c r="C34" s="37">
        <f t="shared" si="10"/>
        <v>5694.2000000000007</v>
      </c>
      <c r="D34" s="56">
        <f>D35+D36+D37</f>
        <v>5614.2000000000007</v>
      </c>
      <c r="E34" s="56">
        <f>E35+E36+E37</f>
        <v>80</v>
      </c>
      <c r="F34" s="56">
        <f>F35+F36+F37</f>
        <v>0</v>
      </c>
      <c r="G34" s="56">
        <f>G35+G36+G37</f>
        <v>0</v>
      </c>
      <c r="H34" s="37">
        <f>SUM(I34:K34)</f>
        <v>1137.6000000000001</v>
      </c>
      <c r="I34" s="38">
        <f>I35+I36+I37</f>
        <v>1110.4000000000001</v>
      </c>
      <c r="J34" s="38">
        <f>J35+J36+J37</f>
        <v>27.2</v>
      </c>
      <c r="K34" s="38">
        <f>K35+K36+K37</f>
        <v>0</v>
      </c>
      <c r="L34" s="38">
        <f>L35+L36+L37</f>
        <v>0</v>
      </c>
      <c r="M34" s="37">
        <f t="shared" si="1"/>
        <v>19.978223455445892</v>
      </c>
      <c r="N34" s="37">
        <f>C34-H34</f>
        <v>4556.6000000000004</v>
      </c>
      <c r="O34" s="37">
        <f t="shared" si="3"/>
        <v>19.778419008941611</v>
      </c>
      <c r="P34" s="37">
        <f t="shared" si="4"/>
        <v>4503.8000000000011</v>
      </c>
      <c r="Q34" s="37">
        <f t="shared" si="5"/>
        <v>34</v>
      </c>
      <c r="R34" s="37">
        <f t="shared" si="6"/>
        <v>52.8</v>
      </c>
      <c r="S34" s="37" t="str">
        <f t="shared" si="7"/>
        <v>-</v>
      </c>
      <c r="T34" s="37">
        <f>F34-K34</f>
        <v>0</v>
      </c>
      <c r="U34" s="43"/>
    </row>
    <row r="35" spans="1:21" s="4" customFormat="1" ht="62.25" customHeight="1" outlineLevel="2" x14ac:dyDescent="0.25">
      <c r="A35" s="126"/>
      <c r="B35" s="125" t="s">
        <v>323</v>
      </c>
      <c r="C35" s="37">
        <f t="shared" si="10"/>
        <v>4630.6000000000004</v>
      </c>
      <c r="D35" s="56">
        <v>4630.6000000000004</v>
      </c>
      <c r="E35" s="130">
        <v>0</v>
      </c>
      <c r="F35" s="130">
        <v>0</v>
      </c>
      <c r="G35" s="130"/>
      <c r="H35" s="37">
        <f t="shared" si="11"/>
        <v>691.4</v>
      </c>
      <c r="I35" s="38">
        <v>691.4</v>
      </c>
      <c r="J35" s="38">
        <v>0</v>
      </c>
      <c r="K35" s="38">
        <v>0</v>
      </c>
      <c r="L35" s="38"/>
      <c r="M35" s="37">
        <f t="shared" si="1"/>
        <v>14.931110439251933</v>
      </c>
      <c r="N35" s="37">
        <f>C35-H35</f>
        <v>3939.2000000000003</v>
      </c>
      <c r="O35" s="37">
        <f t="shared" si="3"/>
        <v>14.931110439251933</v>
      </c>
      <c r="P35" s="37">
        <f t="shared" si="4"/>
        <v>3939.2000000000003</v>
      </c>
      <c r="Q35" s="37" t="str">
        <f t="shared" si="5"/>
        <v>-</v>
      </c>
      <c r="R35" s="37">
        <f t="shared" si="6"/>
        <v>0</v>
      </c>
      <c r="S35" s="37" t="str">
        <f t="shared" si="7"/>
        <v>-</v>
      </c>
      <c r="T35" s="37">
        <f>F35-K35</f>
        <v>0</v>
      </c>
      <c r="U35" s="43" t="s">
        <v>626</v>
      </c>
    </row>
    <row r="36" spans="1:21" s="4" customFormat="1" ht="27" outlineLevel="2" x14ac:dyDescent="0.25">
      <c r="A36" s="126"/>
      <c r="B36" s="125" t="s">
        <v>8</v>
      </c>
      <c r="C36" s="37">
        <f t="shared" si="10"/>
        <v>685</v>
      </c>
      <c r="D36" s="56">
        <v>605</v>
      </c>
      <c r="E36" s="130">
        <v>80</v>
      </c>
      <c r="F36" s="130">
        <v>0</v>
      </c>
      <c r="G36" s="130"/>
      <c r="H36" s="37">
        <f t="shared" si="11"/>
        <v>267.2</v>
      </c>
      <c r="I36" s="38">
        <v>240</v>
      </c>
      <c r="J36" s="38">
        <v>27.2</v>
      </c>
      <c r="K36" s="38">
        <v>0</v>
      </c>
      <c r="L36" s="38"/>
      <c r="M36" s="37">
        <f t="shared" si="1"/>
        <v>39.007299270072991</v>
      </c>
      <c r="N36" s="37">
        <f>C36-H36</f>
        <v>417.8</v>
      </c>
      <c r="O36" s="37">
        <f t="shared" si="3"/>
        <v>39.669421487603309</v>
      </c>
      <c r="P36" s="37">
        <f t="shared" si="4"/>
        <v>365</v>
      </c>
      <c r="Q36" s="37">
        <f t="shared" si="5"/>
        <v>34</v>
      </c>
      <c r="R36" s="37">
        <f t="shared" si="6"/>
        <v>52.8</v>
      </c>
      <c r="S36" s="37" t="str">
        <f t="shared" si="7"/>
        <v>-</v>
      </c>
      <c r="T36" s="37">
        <f>F36-K36</f>
        <v>0</v>
      </c>
      <c r="U36" s="102" t="s">
        <v>715</v>
      </c>
    </row>
    <row r="37" spans="1:21" s="4" customFormat="1" ht="40.5" outlineLevel="2" x14ac:dyDescent="0.25">
      <c r="A37" s="126"/>
      <c r="B37" s="125" t="s">
        <v>324</v>
      </c>
      <c r="C37" s="37">
        <f t="shared" si="10"/>
        <v>378.6</v>
      </c>
      <c r="D37" s="56">
        <v>378.6</v>
      </c>
      <c r="E37" s="130"/>
      <c r="F37" s="130">
        <v>0</v>
      </c>
      <c r="G37" s="130"/>
      <c r="H37" s="37">
        <f t="shared" si="11"/>
        <v>179</v>
      </c>
      <c r="I37" s="38">
        <v>179</v>
      </c>
      <c r="J37" s="38">
        <v>0</v>
      </c>
      <c r="K37" s="38">
        <v>0</v>
      </c>
      <c r="L37" s="38"/>
      <c r="M37" s="37">
        <f t="shared" si="1"/>
        <v>47.279450607501317</v>
      </c>
      <c r="N37" s="37">
        <f>C37-H37</f>
        <v>199.60000000000002</v>
      </c>
      <c r="O37" s="37">
        <f t="shared" si="3"/>
        <v>47.279450607501317</v>
      </c>
      <c r="P37" s="37">
        <f t="shared" si="4"/>
        <v>199.60000000000002</v>
      </c>
      <c r="Q37" s="37" t="str">
        <f t="shared" si="5"/>
        <v>-</v>
      </c>
      <c r="R37" s="37">
        <f t="shared" si="6"/>
        <v>0</v>
      </c>
      <c r="S37" s="37" t="str">
        <f t="shared" si="7"/>
        <v>-</v>
      </c>
      <c r="T37" s="37">
        <f>F37-K37</f>
        <v>0</v>
      </c>
      <c r="U37" s="102" t="s">
        <v>714</v>
      </c>
    </row>
    <row r="38" spans="1:21" s="4" customFormat="1" ht="27" outlineLevel="1" x14ac:dyDescent="0.25">
      <c r="A38" s="126"/>
      <c r="B38" s="124" t="s">
        <v>209</v>
      </c>
      <c r="C38" s="67">
        <f>SUM(D38:G38)</f>
        <v>67837.099999999991</v>
      </c>
      <c r="D38" s="127">
        <f>D39+D41+D40</f>
        <v>67657.099999999991</v>
      </c>
      <c r="E38" s="127">
        <f>E39+E41</f>
        <v>0</v>
      </c>
      <c r="F38" s="127">
        <f>F39+F41</f>
        <v>0</v>
      </c>
      <c r="G38" s="127">
        <f>G39+G41</f>
        <v>180</v>
      </c>
      <c r="H38" s="67">
        <f t="shared" si="11"/>
        <v>36028.699999999997</v>
      </c>
      <c r="I38" s="127">
        <f>I39+I41</f>
        <v>36028.699999999997</v>
      </c>
      <c r="J38" s="127">
        <f>J39+J41</f>
        <v>0</v>
      </c>
      <c r="K38" s="127">
        <f>K39+K41</f>
        <v>0</v>
      </c>
      <c r="L38" s="127">
        <f>L39+L41</f>
        <v>0</v>
      </c>
      <c r="M38" s="128">
        <f t="shared" si="1"/>
        <v>53.110613513844193</v>
      </c>
      <c r="N38" s="128">
        <f t="shared" si="2"/>
        <v>31808.399999999994</v>
      </c>
      <c r="O38" s="128">
        <f t="shared" si="3"/>
        <v>53.251912955181346</v>
      </c>
      <c r="P38" s="128">
        <f t="shared" si="4"/>
        <v>31628.399999999994</v>
      </c>
      <c r="Q38" s="37" t="str">
        <f t="shared" si="5"/>
        <v>-</v>
      </c>
      <c r="R38" s="128">
        <f t="shared" si="6"/>
        <v>0</v>
      </c>
      <c r="S38" s="128" t="str">
        <f t="shared" si="7"/>
        <v>-</v>
      </c>
      <c r="T38" s="128">
        <f t="shared" si="8"/>
        <v>0</v>
      </c>
      <c r="U38" s="116"/>
    </row>
    <row r="39" spans="1:21" s="4" customFormat="1" ht="40.5" outlineLevel="2" x14ac:dyDescent="0.25">
      <c r="A39" s="126"/>
      <c r="B39" s="125" t="s">
        <v>621</v>
      </c>
      <c r="C39" s="37">
        <f t="shared" ref="C39:C45" si="15">SUM(D39:F39)</f>
        <v>53827.199999999997</v>
      </c>
      <c r="D39" s="56">
        <v>53827.199999999997</v>
      </c>
      <c r="E39" s="38">
        <v>0</v>
      </c>
      <c r="F39" s="130">
        <v>0</v>
      </c>
      <c r="G39" s="130">
        <v>180</v>
      </c>
      <c r="H39" s="37">
        <f t="shared" ref="H39:H44" si="16">SUM(I39:K39)</f>
        <v>31898.7</v>
      </c>
      <c r="I39" s="38">
        <v>31898.7</v>
      </c>
      <c r="J39" s="38">
        <v>0</v>
      </c>
      <c r="K39" s="38">
        <v>0</v>
      </c>
      <c r="L39" s="38">
        <v>0</v>
      </c>
      <c r="M39" s="37">
        <f>IFERROR(H39/C39*100,"-")</f>
        <v>59.261302835741049</v>
      </c>
      <c r="N39" s="37">
        <f>C39-H39</f>
        <v>21928.499999999996</v>
      </c>
      <c r="O39" s="37">
        <f>IFERROR(I39/D39*100,"-")</f>
        <v>59.261302835741049</v>
      </c>
      <c r="P39" s="37">
        <f>D39-I39</f>
        <v>21928.499999999996</v>
      </c>
      <c r="Q39" s="37" t="str">
        <f>IFERROR(J39/E39*100,"-")</f>
        <v>-</v>
      </c>
      <c r="R39" s="37">
        <f t="shared" si="6"/>
        <v>0</v>
      </c>
      <c r="S39" s="37" t="str">
        <f>IFERROR(K39/F39*100,"-")</f>
        <v>-</v>
      </c>
      <c r="T39" s="37">
        <f>F39-K39</f>
        <v>0</v>
      </c>
      <c r="U39" s="116" t="s">
        <v>624</v>
      </c>
    </row>
    <row r="40" spans="1:21" s="4" customFormat="1" ht="54" outlineLevel="2" x14ac:dyDescent="0.25">
      <c r="A40" s="126"/>
      <c r="B40" s="125" t="s">
        <v>620</v>
      </c>
      <c r="C40" s="37">
        <f t="shared" si="15"/>
        <v>99.9</v>
      </c>
      <c r="D40" s="56">
        <v>99.9</v>
      </c>
      <c r="E40" s="38"/>
      <c r="F40" s="130"/>
      <c r="G40" s="130"/>
      <c r="H40" s="37">
        <f t="shared" si="16"/>
        <v>0</v>
      </c>
      <c r="I40" s="38"/>
      <c r="J40" s="38"/>
      <c r="K40" s="38"/>
      <c r="L40" s="38"/>
      <c r="M40" s="37">
        <f>IFERROR(H40/C40*100,"-")</f>
        <v>0</v>
      </c>
      <c r="N40" s="37">
        <f>C40-H40</f>
        <v>99.9</v>
      </c>
      <c r="O40" s="37">
        <f>IFERROR(I40/D40*100,"-")</f>
        <v>0</v>
      </c>
      <c r="P40" s="37">
        <f>D40-I40</f>
        <v>99.9</v>
      </c>
      <c r="Q40" s="37" t="str">
        <f t="shared" si="5"/>
        <v>-</v>
      </c>
      <c r="R40" s="37">
        <f t="shared" si="6"/>
        <v>0</v>
      </c>
      <c r="S40" s="37" t="str">
        <f>IFERROR(K40/F40*100,"-")</f>
        <v>-</v>
      </c>
      <c r="T40" s="37">
        <f>F40-K40</f>
        <v>0</v>
      </c>
      <c r="U40" s="131" t="s">
        <v>625</v>
      </c>
    </row>
    <row r="41" spans="1:21" s="4" customFormat="1" ht="27" outlineLevel="2" x14ac:dyDescent="0.25">
      <c r="A41" s="126"/>
      <c r="B41" s="125" t="s">
        <v>622</v>
      </c>
      <c r="C41" s="37">
        <f t="shared" si="15"/>
        <v>13730</v>
      </c>
      <c r="D41" s="56">
        <f>D42+D43+D44</f>
        <v>13730</v>
      </c>
      <c r="E41" s="38">
        <v>0</v>
      </c>
      <c r="F41" s="130">
        <v>0</v>
      </c>
      <c r="G41" s="130"/>
      <c r="H41" s="37">
        <f t="shared" si="16"/>
        <v>4130</v>
      </c>
      <c r="I41" s="38">
        <f>I43+I42+I44</f>
        <v>4130</v>
      </c>
      <c r="J41" s="38">
        <f>J43+J42+J44</f>
        <v>0</v>
      </c>
      <c r="K41" s="38">
        <f>K43+K42+K44</f>
        <v>0</v>
      </c>
      <c r="L41" s="38">
        <f>L43+L42+L44</f>
        <v>0</v>
      </c>
      <c r="M41" s="37">
        <f>IFERROR(H41/C41*100,"-")</f>
        <v>30.080116533139112</v>
      </c>
      <c r="N41" s="37">
        <f>C41-H41</f>
        <v>9600</v>
      </c>
      <c r="O41" s="37">
        <f>IFERROR(I41/D41*100,"-")</f>
        <v>30.080116533139112</v>
      </c>
      <c r="P41" s="37">
        <f t="shared" si="4"/>
        <v>9600</v>
      </c>
      <c r="Q41" s="37" t="str">
        <f t="shared" si="5"/>
        <v>-</v>
      </c>
      <c r="R41" s="37">
        <f t="shared" si="6"/>
        <v>0</v>
      </c>
      <c r="S41" s="37" t="str">
        <f>IFERROR(K41/F41*100,"-")</f>
        <v>-</v>
      </c>
      <c r="T41" s="37">
        <f t="shared" ref="T41:T44" si="17">F41-K41</f>
        <v>0</v>
      </c>
      <c r="U41" s="132"/>
    </row>
    <row r="42" spans="1:21" s="4" customFormat="1" ht="27" outlineLevel="2" x14ac:dyDescent="0.25">
      <c r="A42" s="126"/>
      <c r="B42" s="125" t="s">
        <v>427</v>
      </c>
      <c r="C42" s="37">
        <f t="shared" si="15"/>
        <v>1800</v>
      </c>
      <c r="D42" s="56">
        <v>1800</v>
      </c>
      <c r="E42" s="38"/>
      <c r="F42" s="130"/>
      <c r="G42" s="130"/>
      <c r="H42" s="37">
        <f t="shared" si="16"/>
        <v>0</v>
      </c>
      <c r="I42" s="38"/>
      <c r="J42" s="38"/>
      <c r="K42" s="38"/>
      <c r="L42" s="38"/>
      <c r="M42" s="37">
        <f t="shared" ref="M42:M44" si="18">IFERROR(H42/C42*100,"-")</f>
        <v>0</v>
      </c>
      <c r="N42" s="37">
        <f t="shared" ref="N42:N44" si="19">C42-H42</f>
        <v>1800</v>
      </c>
      <c r="O42" s="37">
        <f t="shared" ref="O42:O44" si="20">IFERROR(I42/D42*100,"-")</f>
        <v>0</v>
      </c>
      <c r="P42" s="37">
        <f t="shared" si="4"/>
        <v>1800</v>
      </c>
      <c r="Q42" s="37" t="str">
        <f t="shared" si="5"/>
        <v>-</v>
      </c>
      <c r="R42" s="37">
        <f t="shared" si="6"/>
        <v>0</v>
      </c>
      <c r="S42" s="37" t="str">
        <f t="shared" ref="S42:S44" si="21">IFERROR(K42/F42*100,"-")</f>
        <v>-</v>
      </c>
      <c r="T42" s="37">
        <f t="shared" si="17"/>
        <v>0</v>
      </c>
      <c r="U42" s="132"/>
    </row>
    <row r="43" spans="1:21" s="4" customFormat="1" ht="40.5" outlineLevel="2" x14ac:dyDescent="0.25">
      <c r="A43" s="126"/>
      <c r="B43" s="125" t="s">
        <v>428</v>
      </c>
      <c r="C43" s="37">
        <f t="shared" si="15"/>
        <v>8000</v>
      </c>
      <c r="D43" s="56">
        <v>8000</v>
      </c>
      <c r="E43" s="38"/>
      <c r="F43" s="130"/>
      <c r="G43" s="130"/>
      <c r="H43" s="37">
        <f t="shared" si="16"/>
        <v>200</v>
      </c>
      <c r="I43" s="38">
        <v>200</v>
      </c>
      <c r="J43" s="38"/>
      <c r="K43" s="38"/>
      <c r="L43" s="38"/>
      <c r="M43" s="37">
        <f t="shared" si="18"/>
        <v>2.5</v>
      </c>
      <c r="N43" s="37">
        <f t="shared" si="19"/>
        <v>7800</v>
      </c>
      <c r="O43" s="37">
        <f t="shared" si="20"/>
        <v>2.5</v>
      </c>
      <c r="P43" s="37">
        <f t="shared" si="4"/>
        <v>7800</v>
      </c>
      <c r="Q43" s="37" t="str">
        <f t="shared" si="5"/>
        <v>-</v>
      </c>
      <c r="R43" s="37">
        <f t="shared" si="6"/>
        <v>0</v>
      </c>
      <c r="S43" s="37" t="str">
        <f t="shared" si="21"/>
        <v>-</v>
      </c>
      <c r="T43" s="37">
        <f t="shared" si="17"/>
        <v>0</v>
      </c>
      <c r="U43" s="132"/>
    </row>
    <row r="44" spans="1:21" s="4" customFormat="1" ht="54" outlineLevel="2" x14ac:dyDescent="0.25">
      <c r="A44" s="126"/>
      <c r="B44" s="125" t="s">
        <v>429</v>
      </c>
      <c r="C44" s="37">
        <f t="shared" si="15"/>
        <v>3930</v>
      </c>
      <c r="D44" s="56">
        <v>3930</v>
      </c>
      <c r="E44" s="38"/>
      <c r="F44" s="130"/>
      <c r="G44" s="130"/>
      <c r="H44" s="37">
        <f t="shared" si="16"/>
        <v>3930</v>
      </c>
      <c r="I44" s="38">
        <v>3930</v>
      </c>
      <c r="J44" s="38"/>
      <c r="K44" s="38"/>
      <c r="L44" s="38"/>
      <c r="M44" s="37">
        <f t="shared" si="18"/>
        <v>100</v>
      </c>
      <c r="N44" s="37">
        <f t="shared" si="19"/>
        <v>0</v>
      </c>
      <c r="O44" s="37">
        <f t="shared" si="20"/>
        <v>100</v>
      </c>
      <c r="P44" s="37">
        <f t="shared" si="4"/>
        <v>0</v>
      </c>
      <c r="Q44" s="37" t="str">
        <f t="shared" si="5"/>
        <v>-</v>
      </c>
      <c r="R44" s="37">
        <f t="shared" si="6"/>
        <v>0</v>
      </c>
      <c r="S44" s="37" t="str">
        <f t="shared" si="21"/>
        <v>-</v>
      </c>
      <c r="T44" s="37">
        <f t="shared" si="17"/>
        <v>0</v>
      </c>
      <c r="U44" s="132"/>
    </row>
    <row r="45" spans="1:21" s="9" customFormat="1" ht="54" customHeight="1" outlineLevel="1" x14ac:dyDescent="0.25">
      <c r="A45" s="126"/>
      <c r="B45" s="124" t="s">
        <v>212</v>
      </c>
      <c r="C45" s="54">
        <f t="shared" si="15"/>
        <v>0</v>
      </c>
      <c r="D45" s="133">
        <f>SUM(D46:D46)</f>
        <v>0</v>
      </c>
      <c r="E45" s="133">
        <f>SUM(E46:E46)</f>
        <v>0</v>
      </c>
      <c r="F45" s="133">
        <f>SUM(F46:F46)</f>
        <v>0</v>
      </c>
      <c r="G45" s="133">
        <f>SUM(G46:G46)</f>
        <v>0</v>
      </c>
      <c r="H45" s="67">
        <f t="shared" si="11"/>
        <v>0</v>
      </c>
      <c r="I45" s="133">
        <f>SUM(I46:I46)</f>
        <v>0</v>
      </c>
      <c r="J45" s="133">
        <f>SUM(J46:J46)</f>
        <v>0</v>
      </c>
      <c r="K45" s="133">
        <f>SUM(K46:K46)</f>
        <v>0</v>
      </c>
      <c r="L45" s="133">
        <f>SUM(L46:L46)</f>
        <v>0</v>
      </c>
      <c r="M45" s="67" t="str">
        <f t="shared" si="1"/>
        <v>-</v>
      </c>
      <c r="N45" s="67">
        <f t="shared" si="2"/>
        <v>0</v>
      </c>
      <c r="O45" s="67" t="str">
        <f t="shared" si="3"/>
        <v>-</v>
      </c>
      <c r="P45" s="67">
        <f t="shared" si="4"/>
        <v>0</v>
      </c>
      <c r="Q45" s="67" t="str">
        <f t="shared" si="5"/>
        <v>-</v>
      </c>
      <c r="R45" s="67">
        <f t="shared" si="6"/>
        <v>0</v>
      </c>
      <c r="S45" s="67" t="str">
        <f t="shared" si="7"/>
        <v>-</v>
      </c>
      <c r="T45" s="67">
        <f t="shared" si="8"/>
        <v>0</v>
      </c>
      <c r="U45" s="83"/>
    </row>
    <row r="46" spans="1:21" s="4" customFormat="1" ht="40.5" outlineLevel="2" x14ac:dyDescent="0.25">
      <c r="A46" s="134"/>
      <c r="B46" s="99" t="s">
        <v>623</v>
      </c>
      <c r="C46" s="37">
        <f t="shared" si="10"/>
        <v>0</v>
      </c>
      <c r="D46" s="56">
        <v>0</v>
      </c>
      <c r="E46" s="38">
        <v>0</v>
      </c>
      <c r="F46" s="38">
        <v>0</v>
      </c>
      <c r="G46" s="38">
        <v>0</v>
      </c>
      <c r="H46" s="37">
        <f t="shared" si="11"/>
        <v>0</v>
      </c>
      <c r="I46" s="38">
        <v>0</v>
      </c>
      <c r="J46" s="38">
        <v>0</v>
      </c>
      <c r="K46" s="38">
        <v>0</v>
      </c>
      <c r="L46" s="38">
        <v>0</v>
      </c>
      <c r="M46" s="37" t="str">
        <f>IFERROR(H46/C46*100,"-")</f>
        <v>-</v>
      </c>
      <c r="N46" s="37">
        <f>C46-H46</f>
        <v>0</v>
      </c>
      <c r="O46" s="37" t="str">
        <f>IFERROR(I46/D46*100,"-")</f>
        <v>-</v>
      </c>
      <c r="P46" s="37">
        <f t="shared" si="4"/>
        <v>0</v>
      </c>
      <c r="Q46" s="37" t="str">
        <f>IFERROR(J46/E46*100,"-")</f>
        <v>-</v>
      </c>
      <c r="R46" s="37">
        <f t="shared" si="6"/>
        <v>0</v>
      </c>
      <c r="S46" s="37" t="str">
        <f>IFERROR(K46/F46*100,"-")</f>
        <v>-</v>
      </c>
      <c r="T46" s="37">
        <f t="shared" si="8"/>
        <v>0</v>
      </c>
      <c r="U46" s="116"/>
    </row>
    <row r="47" spans="1:21" s="53" customFormat="1" ht="45" customHeight="1" x14ac:dyDescent="0.25">
      <c r="A47" s="86">
        <v>3</v>
      </c>
      <c r="B47" s="33" t="s">
        <v>14</v>
      </c>
      <c r="C47" s="34">
        <f t="shared" si="10"/>
        <v>19613.5</v>
      </c>
      <c r="D47" s="34">
        <f>D48+D55+D57</f>
        <v>19613.5</v>
      </c>
      <c r="E47" s="34">
        <f>E48+E55+E57</f>
        <v>0</v>
      </c>
      <c r="F47" s="34">
        <f>F48+F55+F57</f>
        <v>0</v>
      </c>
      <c r="G47" s="34">
        <f>G48+G55+G57</f>
        <v>0</v>
      </c>
      <c r="H47" s="34">
        <f t="shared" si="11"/>
        <v>7977.01</v>
      </c>
      <c r="I47" s="34">
        <f>I48+I55+I57</f>
        <v>7977.01</v>
      </c>
      <c r="J47" s="34">
        <f>J48+J55+J57</f>
        <v>0</v>
      </c>
      <c r="K47" s="34">
        <f>K48+K55+K57</f>
        <v>0</v>
      </c>
      <c r="L47" s="34">
        <f>L48+L55+L57</f>
        <v>0</v>
      </c>
      <c r="M47" s="34">
        <f t="shared" si="1"/>
        <v>40.67101741147679</v>
      </c>
      <c r="N47" s="34">
        <f t="shared" si="2"/>
        <v>11636.49</v>
      </c>
      <c r="O47" s="34">
        <f t="shared" si="3"/>
        <v>40.67101741147679</v>
      </c>
      <c r="P47" s="34">
        <f t="shared" si="4"/>
        <v>11636.49</v>
      </c>
      <c r="Q47" s="34" t="str">
        <f t="shared" si="5"/>
        <v>-</v>
      </c>
      <c r="R47" s="34">
        <f t="shared" si="6"/>
        <v>0</v>
      </c>
      <c r="S47" s="34" t="str">
        <f t="shared" si="7"/>
        <v>-</v>
      </c>
      <c r="T47" s="34">
        <f t="shared" si="8"/>
        <v>0</v>
      </c>
      <c r="U47" s="64"/>
    </row>
    <row r="48" spans="1:21" s="9" customFormat="1" ht="40.5" outlineLevel="1" x14ac:dyDescent="0.25">
      <c r="A48" s="60"/>
      <c r="B48" s="79" t="s">
        <v>214</v>
      </c>
      <c r="C48" s="67">
        <f>SUM(D48:F48)</f>
        <v>10842</v>
      </c>
      <c r="D48" s="67">
        <f>D49</f>
        <v>10842</v>
      </c>
      <c r="E48" s="67">
        <f>E49</f>
        <v>0</v>
      </c>
      <c r="F48" s="67">
        <f>F49</f>
        <v>0</v>
      </c>
      <c r="G48" s="67">
        <f>SUM(G49:G54)</f>
        <v>0</v>
      </c>
      <c r="H48" s="67">
        <f t="shared" si="11"/>
        <v>3393.08</v>
      </c>
      <c r="I48" s="67">
        <f>I49</f>
        <v>3393.08</v>
      </c>
      <c r="J48" s="67">
        <f>J49</f>
        <v>0</v>
      </c>
      <c r="K48" s="67">
        <f>K49</f>
        <v>0</v>
      </c>
      <c r="L48" s="67">
        <f>SUM(L49:L54)</f>
        <v>0</v>
      </c>
      <c r="M48" s="67">
        <f t="shared" si="1"/>
        <v>31.295701900018447</v>
      </c>
      <c r="N48" s="67">
        <f t="shared" si="2"/>
        <v>7448.92</v>
      </c>
      <c r="O48" s="67">
        <f t="shared" si="3"/>
        <v>31.295701900018447</v>
      </c>
      <c r="P48" s="67">
        <f t="shared" si="4"/>
        <v>7448.92</v>
      </c>
      <c r="Q48" s="67" t="str">
        <f t="shared" si="5"/>
        <v>-</v>
      </c>
      <c r="R48" s="67">
        <f t="shared" si="6"/>
        <v>0</v>
      </c>
      <c r="S48" s="67" t="str">
        <f t="shared" si="7"/>
        <v>-</v>
      </c>
      <c r="T48" s="67">
        <f t="shared" si="8"/>
        <v>0</v>
      </c>
      <c r="U48" s="40"/>
    </row>
    <row r="49" spans="1:21" s="4" customFormat="1" ht="27" outlineLevel="2" x14ac:dyDescent="0.25">
      <c r="A49" s="120"/>
      <c r="B49" s="100" t="s">
        <v>614</v>
      </c>
      <c r="C49" s="37">
        <f t="shared" si="10"/>
        <v>10842</v>
      </c>
      <c r="D49" s="55">
        <f>SUM(D50:D54)</f>
        <v>10842</v>
      </c>
      <c r="E49" s="55">
        <f>SUM(E51:E54)</f>
        <v>0</v>
      </c>
      <c r="F49" s="55">
        <f>SUM(F51:F54)</f>
        <v>0</v>
      </c>
      <c r="G49" s="55">
        <f>SUM(G51:G54)</f>
        <v>0</v>
      </c>
      <c r="H49" s="55">
        <f t="shared" si="11"/>
        <v>3393.08</v>
      </c>
      <c r="I49" s="55">
        <f>SUM(I50:I54)</f>
        <v>3393.08</v>
      </c>
      <c r="J49" s="55">
        <f>SUM(J51:J54)</f>
        <v>0</v>
      </c>
      <c r="K49" s="55">
        <f>SUM(K51:K54)</f>
        <v>0</v>
      </c>
      <c r="L49" s="37">
        <v>0</v>
      </c>
      <c r="M49" s="37">
        <f t="shared" si="1"/>
        <v>31.295701900018447</v>
      </c>
      <c r="N49" s="37">
        <f t="shared" si="2"/>
        <v>7448.92</v>
      </c>
      <c r="O49" s="37">
        <f t="shared" si="3"/>
        <v>31.295701900018447</v>
      </c>
      <c r="P49" s="37">
        <f t="shared" si="4"/>
        <v>7448.92</v>
      </c>
      <c r="Q49" s="37" t="str">
        <f t="shared" si="5"/>
        <v>-</v>
      </c>
      <c r="R49" s="37">
        <f t="shared" si="6"/>
        <v>0</v>
      </c>
      <c r="S49" s="37" t="str">
        <f t="shared" si="7"/>
        <v>-</v>
      </c>
      <c r="T49" s="37">
        <f t="shared" si="8"/>
        <v>0</v>
      </c>
      <c r="U49" s="103"/>
    </row>
    <row r="50" spans="1:21" s="4" customFormat="1" ht="54" outlineLevel="2" x14ac:dyDescent="0.25">
      <c r="A50" s="121"/>
      <c r="B50" s="100" t="s">
        <v>370</v>
      </c>
      <c r="C50" s="37">
        <f>SUM(D50:F50)</f>
        <v>892.4</v>
      </c>
      <c r="D50" s="37">
        <v>892.4</v>
      </c>
      <c r="E50" s="37">
        <v>0</v>
      </c>
      <c r="F50" s="37">
        <v>0</v>
      </c>
      <c r="G50" s="37">
        <v>0</v>
      </c>
      <c r="H50" s="37">
        <f>SUM(I50:K50)</f>
        <v>318.08</v>
      </c>
      <c r="I50" s="37">
        <v>318.08</v>
      </c>
      <c r="J50" s="37">
        <v>0</v>
      </c>
      <c r="K50" s="37">
        <v>0</v>
      </c>
      <c r="L50" s="37">
        <v>0</v>
      </c>
      <c r="M50" s="37">
        <f>IFERROR(H50/C50*100,"-")</f>
        <v>35.643209323173465</v>
      </c>
      <c r="N50" s="37">
        <f>C50-H50</f>
        <v>574.31999999999994</v>
      </c>
      <c r="O50" s="37">
        <f>IFERROR(I50/D50*100,"-")</f>
        <v>35.643209323173465</v>
      </c>
      <c r="P50" s="37">
        <f>D50-I50</f>
        <v>574.31999999999994</v>
      </c>
      <c r="Q50" s="37" t="str">
        <f>IFERROR(J50/E50*100,"-")</f>
        <v>-</v>
      </c>
      <c r="R50" s="37">
        <f>E50-J50</f>
        <v>0</v>
      </c>
      <c r="S50" s="37" t="str">
        <f>IFERROR(K50/F50*100,"-")</f>
        <v>-</v>
      </c>
      <c r="T50" s="37">
        <f>F50-K50</f>
        <v>0</v>
      </c>
      <c r="U50" s="43" t="s">
        <v>530</v>
      </c>
    </row>
    <row r="51" spans="1:21" s="4" customFormat="1" ht="81" outlineLevel="2" x14ac:dyDescent="0.25">
      <c r="A51" s="121"/>
      <c r="B51" s="100" t="s">
        <v>369</v>
      </c>
      <c r="C51" s="37">
        <f>SUM(D51:F51)</f>
        <v>5817.6</v>
      </c>
      <c r="D51" s="37">
        <v>5817.6</v>
      </c>
      <c r="E51" s="37">
        <v>0</v>
      </c>
      <c r="F51" s="37">
        <v>0</v>
      </c>
      <c r="G51" s="37">
        <v>0</v>
      </c>
      <c r="H51" s="37">
        <f>SUM(I51:K51)</f>
        <v>1186.5999999999999</v>
      </c>
      <c r="I51" s="37">
        <v>1186.5999999999999</v>
      </c>
      <c r="J51" s="37">
        <v>0</v>
      </c>
      <c r="K51" s="37">
        <v>0</v>
      </c>
      <c r="L51" s="37">
        <v>0</v>
      </c>
      <c r="M51" s="37">
        <f>IFERROR(H51/C51*100,"-")</f>
        <v>20.39672717271727</v>
      </c>
      <c r="N51" s="37">
        <f>C51-H51</f>
        <v>4631</v>
      </c>
      <c r="O51" s="37">
        <f>IFERROR(I51/D51*100,"-")</f>
        <v>20.39672717271727</v>
      </c>
      <c r="P51" s="37">
        <f>D51-I51</f>
        <v>4631</v>
      </c>
      <c r="Q51" s="37" t="str">
        <f>IFERROR(J51/E51*100,"-")</f>
        <v>-</v>
      </c>
      <c r="R51" s="37">
        <f>E51-J51</f>
        <v>0</v>
      </c>
      <c r="S51" s="37" t="str">
        <f>IFERROR(K51/F51*100,"-")</f>
        <v>-</v>
      </c>
      <c r="T51" s="37">
        <f>F51-K51</f>
        <v>0</v>
      </c>
      <c r="U51" s="43" t="s">
        <v>435</v>
      </c>
    </row>
    <row r="52" spans="1:21" s="4" customFormat="1" ht="40.5" outlineLevel="2" x14ac:dyDescent="0.25">
      <c r="A52" s="121"/>
      <c r="B52" s="100" t="s">
        <v>432</v>
      </c>
      <c r="C52" s="37">
        <f>SUM(D52:F52)</f>
        <v>2762</v>
      </c>
      <c r="D52" s="37">
        <v>2762</v>
      </c>
      <c r="E52" s="37">
        <v>0</v>
      </c>
      <c r="F52" s="37">
        <v>0</v>
      </c>
      <c r="G52" s="37"/>
      <c r="H52" s="37">
        <f>SUM(I52:K52)</f>
        <v>1366.2</v>
      </c>
      <c r="I52" s="37">
        <v>1366.2</v>
      </c>
      <c r="J52" s="37">
        <v>0</v>
      </c>
      <c r="K52" s="37">
        <v>0</v>
      </c>
      <c r="L52" s="37"/>
      <c r="M52" s="37">
        <f>IFERROR(H52/C52*100,"-")</f>
        <v>49.46415640839971</v>
      </c>
      <c r="N52" s="37">
        <f>C52-H52</f>
        <v>1395.8</v>
      </c>
      <c r="O52" s="37">
        <f>IFERROR(I52/D52*100,"-")</f>
        <v>49.46415640839971</v>
      </c>
      <c r="P52" s="37">
        <f>D52-I52</f>
        <v>1395.8</v>
      </c>
      <c r="Q52" s="37" t="str">
        <f>IFERROR(J52/E52*100,"-")</f>
        <v>-</v>
      </c>
      <c r="R52" s="37">
        <f>E52-J52</f>
        <v>0</v>
      </c>
      <c r="S52" s="37" t="str">
        <f>IFERROR(K52/F52*100,"-")</f>
        <v>-</v>
      </c>
      <c r="T52" s="37">
        <f>F52-K52</f>
        <v>0</v>
      </c>
      <c r="U52" s="43" t="s">
        <v>615</v>
      </c>
    </row>
    <row r="53" spans="1:21" s="4" customFormat="1" ht="81" outlineLevel="2" x14ac:dyDescent="0.25">
      <c r="A53" s="121"/>
      <c r="B53" s="100" t="s">
        <v>434</v>
      </c>
      <c r="C53" s="37">
        <f>SUM(D53:F53)</f>
        <v>972</v>
      </c>
      <c r="D53" s="37">
        <v>972</v>
      </c>
      <c r="E53" s="37">
        <v>0</v>
      </c>
      <c r="F53" s="37"/>
      <c r="G53" s="37">
        <v>0</v>
      </c>
      <c r="H53" s="37">
        <f>SUM(I53:K53)</f>
        <v>416.74</v>
      </c>
      <c r="I53" s="37">
        <v>416.74</v>
      </c>
      <c r="J53" s="37">
        <v>0</v>
      </c>
      <c r="K53" s="37">
        <v>0</v>
      </c>
      <c r="L53" s="37">
        <v>0</v>
      </c>
      <c r="M53" s="37">
        <f>IFERROR(H53/C53*100,"-")</f>
        <v>42.874485596707821</v>
      </c>
      <c r="N53" s="37">
        <f>C53-H53</f>
        <v>555.26</v>
      </c>
      <c r="O53" s="37">
        <f>IFERROR(I53/D53*100,"-")</f>
        <v>42.874485596707821</v>
      </c>
      <c r="P53" s="37">
        <f>D53-I53</f>
        <v>555.26</v>
      </c>
      <c r="Q53" s="37" t="str">
        <f>IFERROR(J53/E53*100,"-")</f>
        <v>-</v>
      </c>
      <c r="R53" s="37">
        <f>E53-J53</f>
        <v>0</v>
      </c>
      <c r="S53" s="37" t="str">
        <f>IFERROR(K53/F53*100,"-")</f>
        <v>-</v>
      </c>
      <c r="T53" s="37">
        <f>F53-K53</f>
        <v>0</v>
      </c>
      <c r="U53" s="43" t="s">
        <v>717</v>
      </c>
    </row>
    <row r="54" spans="1:21" s="4" customFormat="1" ht="27" outlineLevel="2" x14ac:dyDescent="0.25">
      <c r="A54" s="121"/>
      <c r="B54" s="100" t="s">
        <v>433</v>
      </c>
      <c r="C54" s="37">
        <f>SUM(D54:F54)</f>
        <v>398</v>
      </c>
      <c r="D54" s="55">
        <v>398</v>
      </c>
      <c r="E54" s="55">
        <v>0</v>
      </c>
      <c r="F54" s="55">
        <v>0</v>
      </c>
      <c r="G54" s="55">
        <v>0</v>
      </c>
      <c r="H54" s="55">
        <f>SUM(I54:K54)</f>
        <v>105.46</v>
      </c>
      <c r="I54" s="55">
        <v>105.46</v>
      </c>
      <c r="J54" s="37">
        <v>0</v>
      </c>
      <c r="K54" s="37">
        <v>0</v>
      </c>
      <c r="L54" s="37">
        <v>0</v>
      </c>
      <c r="M54" s="37">
        <f>IFERROR(H54/C54*100,"-")</f>
        <v>26.497487437185928</v>
      </c>
      <c r="N54" s="37">
        <f>C54-H54</f>
        <v>292.54000000000002</v>
      </c>
      <c r="O54" s="37">
        <f>IFERROR(I54/D54*100,"-")</f>
        <v>26.497487437185928</v>
      </c>
      <c r="P54" s="37">
        <f>D54-I54</f>
        <v>292.54000000000002</v>
      </c>
      <c r="Q54" s="37" t="str">
        <f>IFERROR(J54/E54*100,"-")</f>
        <v>-</v>
      </c>
      <c r="R54" s="37">
        <f>E54-J54</f>
        <v>0</v>
      </c>
      <c r="S54" s="37" t="str">
        <f>IFERROR(K54/F54*100,"-")</f>
        <v>-</v>
      </c>
      <c r="T54" s="37">
        <f>F54-K54</f>
        <v>0</v>
      </c>
      <c r="U54" s="43" t="s">
        <v>716</v>
      </c>
    </row>
    <row r="55" spans="1:21" s="9" customFormat="1" ht="40.5" outlineLevel="1" x14ac:dyDescent="0.25">
      <c r="A55" s="101"/>
      <c r="B55" s="79" t="s">
        <v>12</v>
      </c>
      <c r="C55" s="67">
        <f t="shared" si="10"/>
        <v>1020</v>
      </c>
      <c r="D55" s="67">
        <f>SUM(D56:D56)</f>
        <v>1020</v>
      </c>
      <c r="E55" s="67">
        <f>SUM(E56:E56)</f>
        <v>0</v>
      </c>
      <c r="F55" s="67">
        <f>SUM(F56:F56)</f>
        <v>0</v>
      </c>
      <c r="G55" s="67">
        <f>SUM(G56:G56)</f>
        <v>0</v>
      </c>
      <c r="H55" s="67">
        <f t="shared" si="11"/>
        <v>220</v>
      </c>
      <c r="I55" s="67">
        <f>SUM(I56:I56)</f>
        <v>220</v>
      </c>
      <c r="J55" s="67">
        <f>SUM(J56:J56)</f>
        <v>0</v>
      </c>
      <c r="K55" s="67">
        <f>SUM(K56:K56)</f>
        <v>0</v>
      </c>
      <c r="L55" s="67">
        <f>SUM(L56:L56)</f>
        <v>0</v>
      </c>
      <c r="M55" s="67">
        <f t="shared" si="1"/>
        <v>21.568627450980394</v>
      </c>
      <c r="N55" s="67">
        <f t="shared" si="2"/>
        <v>800</v>
      </c>
      <c r="O55" s="67">
        <f t="shared" si="3"/>
        <v>21.568627450980394</v>
      </c>
      <c r="P55" s="67">
        <f t="shared" si="4"/>
        <v>800</v>
      </c>
      <c r="Q55" s="67" t="str">
        <f t="shared" si="5"/>
        <v>-</v>
      </c>
      <c r="R55" s="67">
        <f t="shared" si="6"/>
        <v>0</v>
      </c>
      <c r="S55" s="67" t="str">
        <f t="shared" si="7"/>
        <v>-</v>
      </c>
      <c r="T55" s="67">
        <f t="shared" si="8"/>
        <v>0</v>
      </c>
      <c r="U55" s="206" t="s">
        <v>718</v>
      </c>
    </row>
    <row r="56" spans="1:21" s="4" customFormat="1" ht="54" outlineLevel="2" x14ac:dyDescent="0.25">
      <c r="A56" s="121"/>
      <c r="B56" s="100" t="s">
        <v>612</v>
      </c>
      <c r="C56" s="37">
        <f t="shared" si="10"/>
        <v>1020</v>
      </c>
      <c r="D56" s="37">
        <v>1020</v>
      </c>
      <c r="E56" s="37">
        <v>0</v>
      </c>
      <c r="F56" s="37">
        <v>0</v>
      </c>
      <c r="G56" s="37">
        <v>0</v>
      </c>
      <c r="H56" s="37">
        <f t="shared" si="11"/>
        <v>220</v>
      </c>
      <c r="I56" s="37">
        <v>220</v>
      </c>
      <c r="J56" s="37">
        <v>0</v>
      </c>
      <c r="K56" s="37">
        <v>0</v>
      </c>
      <c r="L56" s="37">
        <v>0</v>
      </c>
      <c r="M56" s="37">
        <f t="shared" si="1"/>
        <v>21.568627450980394</v>
      </c>
      <c r="N56" s="37">
        <f t="shared" si="2"/>
        <v>800</v>
      </c>
      <c r="O56" s="37">
        <f t="shared" si="3"/>
        <v>21.568627450980394</v>
      </c>
      <c r="P56" s="37">
        <f t="shared" si="4"/>
        <v>800</v>
      </c>
      <c r="Q56" s="37" t="str">
        <f t="shared" si="5"/>
        <v>-</v>
      </c>
      <c r="R56" s="37">
        <f t="shared" si="6"/>
        <v>0</v>
      </c>
      <c r="S56" s="37" t="str">
        <f t="shared" si="7"/>
        <v>-</v>
      </c>
      <c r="T56" s="37">
        <f t="shared" si="8"/>
        <v>0</v>
      </c>
      <c r="U56" s="207"/>
    </row>
    <row r="57" spans="1:21" s="9" customFormat="1" ht="27" outlineLevel="1" x14ac:dyDescent="0.25">
      <c r="A57" s="101"/>
      <c r="B57" s="79" t="s">
        <v>13</v>
      </c>
      <c r="C57" s="67">
        <f t="shared" si="10"/>
        <v>7751.5</v>
      </c>
      <c r="D57" s="67">
        <f t="shared" ref="D57:L57" si="22">D58</f>
        <v>7751.5</v>
      </c>
      <c r="E57" s="67">
        <f t="shared" si="22"/>
        <v>0</v>
      </c>
      <c r="F57" s="67">
        <f t="shared" si="22"/>
        <v>0</v>
      </c>
      <c r="G57" s="67">
        <f t="shared" si="22"/>
        <v>0</v>
      </c>
      <c r="H57" s="67">
        <f t="shared" si="11"/>
        <v>4363.93</v>
      </c>
      <c r="I57" s="67">
        <f t="shared" si="22"/>
        <v>4363.93</v>
      </c>
      <c r="J57" s="67">
        <f t="shared" si="22"/>
        <v>0</v>
      </c>
      <c r="K57" s="67">
        <f t="shared" si="22"/>
        <v>0</v>
      </c>
      <c r="L57" s="67">
        <f t="shared" si="22"/>
        <v>0</v>
      </c>
      <c r="M57" s="67">
        <f t="shared" si="1"/>
        <v>56.297877830097406</v>
      </c>
      <c r="N57" s="67">
        <f t="shared" si="2"/>
        <v>3387.5699999999997</v>
      </c>
      <c r="O57" s="67">
        <f t="shared" si="3"/>
        <v>56.297877830097406</v>
      </c>
      <c r="P57" s="67">
        <f t="shared" si="4"/>
        <v>3387.5699999999997</v>
      </c>
      <c r="Q57" s="67" t="str">
        <f t="shared" si="5"/>
        <v>-</v>
      </c>
      <c r="R57" s="67">
        <f t="shared" si="6"/>
        <v>0</v>
      </c>
      <c r="S57" s="67" t="str">
        <f t="shared" si="7"/>
        <v>-</v>
      </c>
      <c r="T57" s="67">
        <f t="shared" si="8"/>
        <v>0</v>
      </c>
      <c r="U57" s="116"/>
    </row>
    <row r="58" spans="1:21" s="4" customFormat="1" ht="27" outlineLevel="2" x14ac:dyDescent="0.25">
      <c r="A58" s="121"/>
      <c r="B58" s="100" t="s">
        <v>613</v>
      </c>
      <c r="C58" s="37">
        <f t="shared" si="10"/>
        <v>7751.5</v>
      </c>
      <c r="D58" s="37">
        <v>7751.5</v>
      </c>
      <c r="E58" s="37"/>
      <c r="F58" s="37">
        <v>0</v>
      </c>
      <c r="G58" s="37">
        <v>0</v>
      </c>
      <c r="H58" s="37">
        <f t="shared" si="11"/>
        <v>4363.93</v>
      </c>
      <c r="I58" s="37">
        <v>4363.93</v>
      </c>
      <c r="J58" s="37"/>
      <c r="K58" s="37">
        <v>0</v>
      </c>
      <c r="L58" s="37">
        <v>0</v>
      </c>
      <c r="M58" s="37">
        <f t="shared" si="1"/>
        <v>56.297877830097406</v>
      </c>
      <c r="N58" s="37">
        <f t="shared" si="2"/>
        <v>3387.5699999999997</v>
      </c>
      <c r="O58" s="37">
        <f t="shared" si="3"/>
        <v>56.297877830097406</v>
      </c>
      <c r="P58" s="37">
        <f t="shared" si="4"/>
        <v>3387.5699999999997</v>
      </c>
      <c r="Q58" s="37" t="str">
        <f t="shared" si="5"/>
        <v>-</v>
      </c>
      <c r="R58" s="37">
        <f t="shared" si="6"/>
        <v>0</v>
      </c>
      <c r="S58" s="37" t="str">
        <f t="shared" si="7"/>
        <v>-</v>
      </c>
      <c r="T58" s="37">
        <f t="shared" si="8"/>
        <v>0</v>
      </c>
      <c r="U58" s="116" t="s">
        <v>436</v>
      </c>
    </row>
    <row r="59" spans="1:21" s="53" customFormat="1" ht="24.75" customHeight="1" x14ac:dyDescent="0.25">
      <c r="A59" s="86">
        <v>4</v>
      </c>
      <c r="B59" s="33" t="s">
        <v>15</v>
      </c>
      <c r="C59" s="34">
        <f t="shared" si="10"/>
        <v>1270.8</v>
      </c>
      <c r="D59" s="34">
        <f>SUM(D61:D66)</f>
        <v>1270.8</v>
      </c>
      <c r="E59" s="34">
        <f>SUM(E61:E64)</f>
        <v>0</v>
      </c>
      <c r="F59" s="34">
        <f>SUM(F61:F64)</f>
        <v>0</v>
      </c>
      <c r="G59" s="34">
        <f>SUM(G61:G64)</f>
        <v>0</v>
      </c>
      <c r="H59" s="34">
        <f t="shared" si="11"/>
        <v>360.2</v>
      </c>
      <c r="I59" s="34">
        <f>SUM(I61:I66)</f>
        <v>360.2</v>
      </c>
      <c r="J59" s="34">
        <f>SUM(J61:J64)</f>
        <v>0</v>
      </c>
      <c r="K59" s="34">
        <f>SUM(K61:K64)</f>
        <v>0</v>
      </c>
      <c r="L59" s="34">
        <f>SUM(L61:L64)</f>
        <v>0</v>
      </c>
      <c r="M59" s="34">
        <f t="shared" si="1"/>
        <v>28.344350015738119</v>
      </c>
      <c r="N59" s="34">
        <f t="shared" si="2"/>
        <v>910.59999999999991</v>
      </c>
      <c r="O59" s="34">
        <f t="shared" si="3"/>
        <v>28.344350015738119</v>
      </c>
      <c r="P59" s="34">
        <f t="shared" si="4"/>
        <v>910.59999999999991</v>
      </c>
      <c r="Q59" s="34" t="str">
        <f t="shared" si="5"/>
        <v>-</v>
      </c>
      <c r="R59" s="34">
        <f t="shared" si="6"/>
        <v>0</v>
      </c>
      <c r="S59" s="34" t="str">
        <f t="shared" si="7"/>
        <v>-</v>
      </c>
      <c r="T59" s="34">
        <f t="shared" si="8"/>
        <v>0</v>
      </c>
      <c r="U59" s="64"/>
    </row>
    <row r="60" spans="1:21" s="4" customFormat="1" ht="40.5" outlineLevel="1" x14ac:dyDescent="0.25">
      <c r="A60" s="36"/>
      <c r="B60" s="52" t="s">
        <v>563</v>
      </c>
      <c r="C60" s="37">
        <f>SUM(D60:F60)</f>
        <v>154.80000000000001</v>
      </c>
      <c r="D60" s="37">
        <f>SUM(D61:D64)</f>
        <v>154.80000000000001</v>
      </c>
      <c r="E60" s="37">
        <f>SUM(E61:E64)</f>
        <v>0</v>
      </c>
      <c r="F60" s="37">
        <f>SUM(F61:F64)</f>
        <v>0</v>
      </c>
      <c r="G60" s="37"/>
      <c r="H60" s="37">
        <f>SUM(I60:K60)</f>
        <v>103.2</v>
      </c>
      <c r="I60" s="37">
        <f>SUM(I61:I64)</f>
        <v>103.2</v>
      </c>
      <c r="J60" s="37">
        <f>SUM(J61:J64)</f>
        <v>0</v>
      </c>
      <c r="K60" s="37">
        <f>SUM(K61:K64)</f>
        <v>0</v>
      </c>
      <c r="L60" s="37"/>
      <c r="M60" s="37">
        <f t="shared" si="1"/>
        <v>66.666666666666657</v>
      </c>
      <c r="N60" s="37">
        <f t="shared" si="2"/>
        <v>51.600000000000009</v>
      </c>
      <c r="O60" s="37">
        <f t="shared" si="3"/>
        <v>66.666666666666657</v>
      </c>
      <c r="P60" s="37">
        <f t="shared" si="4"/>
        <v>51.600000000000009</v>
      </c>
      <c r="Q60" s="37" t="str">
        <f t="shared" si="5"/>
        <v>-</v>
      </c>
      <c r="R60" s="37">
        <f t="shared" si="6"/>
        <v>0</v>
      </c>
      <c r="S60" s="37" t="str">
        <f t="shared" si="7"/>
        <v>-</v>
      </c>
      <c r="T60" s="37">
        <f t="shared" si="8"/>
        <v>0</v>
      </c>
    </row>
    <row r="61" spans="1:21" s="4" customFormat="1" ht="33.75" customHeight="1" outlineLevel="1" x14ac:dyDescent="0.25">
      <c r="A61" s="36"/>
      <c r="B61" s="52" t="s">
        <v>371</v>
      </c>
      <c r="C61" s="37">
        <f t="shared" si="10"/>
        <v>13.8</v>
      </c>
      <c r="D61" s="37">
        <v>13.8</v>
      </c>
      <c r="E61" s="37">
        <v>0</v>
      </c>
      <c r="F61" s="37">
        <v>0</v>
      </c>
      <c r="G61" s="37">
        <v>0</v>
      </c>
      <c r="H61" s="37">
        <f t="shared" si="11"/>
        <v>0</v>
      </c>
      <c r="I61" s="37">
        <v>0</v>
      </c>
      <c r="J61" s="37">
        <v>0</v>
      </c>
      <c r="K61" s="37">
        <v>0</v>
      </c>
      <c r="L61" s="37">
        <v>0</v>
      </c>
      <c r="M61" s="37">
        <f t="shared" si="1"/>
        <v>0</v>
      </c>
      <c r="N61" s="37">
        <f t="shared" si="2"/>
        <v>13.8</v>
      </c>
      <c r="O61" s="37">
        <f t="shared" si="3"/>
        <v>0</v>
      </c>
      <c r="P61" s="37">
        <f t="shared" si="4"/>
        <v>13.8</v>
      </c>
      <c r="Q61" s="37" t="str">
        <f t="shared" si="5"/>
        <v>-</v>
      </c>
      <c r="R61" s="37">
        <f t="shared" si="6"/>
        <v>0</v>
      </c>
      <c r="S61" s="37" t="str">
        <f t="shared" si="7"/>
        <v>-</v>
      </c>
      <c r="T61" s="37">
        <f t="shared" si="8"/>
        <v>0</v>
      </c>
      <c r="U61" s="40" t="s">
        <v>439</v>
      </c>
    </row>
    <row r="62" spans="1:21" s="4" customFormat="1" ht="32.25" customHeight="1" outlineLevel="1" x14ac:dyDescent="0.25">
      <c r="A62" s="65"/>
      <c r="B62" s="52" t="s">
        <v>372</v>
      </c>
      <c r="C62" s="37">
        <f t="shared" si="10"/>
        <v>7.9</v>
      </c>
      <c r="D62" s="37">
        <v>7.9</v>
      </c>
      <c r="E62" s="37">
        <v>0</v>
      </c>
      <c r="F62" s="37">
        <v>0</v>
      </c>
      <c r="G62" s="37">
        <v>0</v>
      </c>
      <c r="H62" s="37">
        <f t="shared" si="11"/>
        <v>0</v>
      </c>
      <c r="I62" s="37">
        <v>0</v>
      </c>
      <c r="J62" s="37">
        <v>0</v>
      </c>
      <c r="K62" s="37">
        <v>0</v>
      </c>
      <c r="L62" s="37">
        <v>0</v>
      </c>
      <c r="M62" s="37">
        <f t="shared" si="1"/>
        <v>0</v>
      </c>
      <c r="N62" s="37">
        <f t="shared" si="2"/>
        <v>7.9</v>
      </c>
      <c r="O62" s="37">
        <f t="shared" si="3"/>
        <v>0</v>
      </c>
      <c r="P62" s="37">
        <f t="shared" si="4"/>
        <v>7.9</v>
      </c>
      <c r="Q62" s="37" t="str">
        <f t="shared" si="5"/>
        <v>-</v>
      </c>
      <c r="R62" s="37">
        <f t="shared" si="6"/>
        <v>0</v>
      </c>
      <c r="S62" s="37" t="str">
        <f t="shared" si="7"/>
        <v>-</v>
      </c>
      <c r="T62" s="37">
        <f t="shared" si="8"/>
        <v>0</v>
      </c>
      <c r="U62" s="40" t="s">
        <v>440</v>
      </c>
    </row>
    <row r="63" spans="1:21" s="4" customFormat="1" ht="61.5" customHeight="1" outlineLevel="1" x14ac:dyDescent="0.25">
      <c r="A63" s="65"/>
      <c r="B63" s="52" t="s">
        <v>373</v>
      </c>
      <c r="C63" s="37">
        <f t="shared" si="10"/>
        <v>105.8</v>
      </c>
      <c r="D63" s="37">
        <v>105.8</v>
      </c>
      <c r="E63" s="37"/>
      <c r="F63" s="37"/>
      <c r="G63" s="37"/>
      <c r="H63" s="37">
        <f t="shared" si="11"/>
        <v>103.2</v>
      </c>
      <c r="I63" s="37">
        <v>103.2</v>
      </c>
      <c r="J63" s="37">
        <v>0</v>
      </c>
      <c r="K63" s="37"/>
      <c r="L63" s="37"/>
      <c r="M63" s="37">
        <f t="shared" si="1"/>
        <v>97.542533081285455</v>
      </c>
      <c r="N63" s="37">
        <f t="shared" si="2"/>
        <v>2.5999999999999943</v>
      </c>
      <c r="O63" s="37">
        <f t="shared" si="3"/>
        <v>97.542533081285455</v>
      </c>
      <c r="P63" s="37">
        <f t="shared" si="4"/>
        <v>2.5999999999999943</v>
      </c>
      <c r="Q63" s="37" t="str">
        <f t="shared" si="5"/>
        <v>-</v>
      </c>
      <c r="R63" s="37">
        <f t="shared" si="6"/>
        <v>0</v>
      </c>
      <c r="S63" s="37" t="str">
        <f t="shared" si="7"/>
        <v>-</v>
      </c>
      <c r="T63" s="37">
        <f t="shared" si="8"/>
        <v>0</v>
      </c>
      <c r="U63" s="40" t="s">
        <v>566</v>
      </c>
    </row>
    <row r="64" spans="1:21" s="4" customFormat="1" ht="44.25" customHeight="1" outlineLevel="1" x14ac:dyDescent="0.25">
      <c r="A64" s="65"/>
      <c r="B64" s="52" t="s">
        <v>437</v>
      </c>
      <c r="C64" s="37">
        <f t="shared" si="10"/>
        <v>27.3</v>
      </c>
      <c r="D64" s="37">
        <v>27.3</v>
      </c>
      <c r="E64" s="37">
        <v>0</v>
      </c>
      <c r="F64" s="37">
        <v>0</v>
      </c>
      <c r="G64" s="37">
        <v>0</v>
      </c>
      <c r="H64" s="37">
        <f t="shared" si="11"/>
        <v>0</v>
      </c>
      <c r="I64" s="37">
        <v>0</v>
      </c>
      <c r="J64" s="37">
        <v>0</v>
      </c>
      <c r="K64" s="37">
        <v>0</v>
      </c>
      <c r="L64" s="37">
        <v>0</v>
      </c>
      <c r="M64" s="37">
        <f t="shared" si="1"/>
        <v>0</v>
      </c>
      <c r="N64" s="37">
        <f t="shared" si="2"/>
        <v>27.3</v>
      </c>
      <c r="O64" s="37">
        <f t="shared" si="3"/>
        <v>0</v>
      </c>
      <c r="P64" s="37">
        <f t="shared" si="4"/>
        <v>27.3</v>
      </c>
      <c r="Q64" s="37" t="str">
        <f t="shared" si="5"/>
        <v>-</v>
      </c>
      <c r="R64" s="37">
        <f t="shared" si="6"/>
        <v>0</v>
      </c>
      <c r="S64" s="37" t="str">
        <f t="shared" si="7"/>
        <v>-</v>
      </c>
      <c r="T64" s="37">
        <f t="shared" si="8"/>
        <v>0</v>
      </c>
      <c r="U64" s="40" t="s">
        <v>438</v>
      </c>
    </row>
    <row r="65" spans="1:21" s="4" customFormat="1" ht="45.75" customHeight="1" outlineLevel="1" x14ac:dyDescent="0.25">
      <c r="A65" s="65"/>
      <c r="B65" s="52" t="s">
        <v>560</v>
      </c>
      <c r="C65" s="37">
        <f t="shared" si="10"/>
        <v>859</v>
      </c>
      <c r="D65" s="37">
        <v>859</v>
      </c>
      <c r="E65" s="37"/>
      <c r="F65" s="37"/>
      <c r="G65" s="37"/>
      <c r="H65" s="37">
        <f t="shared" si="11"/>
        <v>0</v>
      </c>
      <c r="I65" s="37"/>
      <c r="J65" s="37"/>
      <c r="K65" s="37"/>
      <c r="L65" s="37"/>
      <c r="M65" s="37">
        <f t="shared" si="1"/>
        <v>0</v>
      </c>
      <c r="N65" s="37">
        <f t="shared" si="2"/>
        <v>859</v>
      </c>
      <c r="O65" s="37">
        <f t="shared" si="3"/>
        <v>0</v>
      </c>
      <c r="P65" s="37">
        <f t="shared" si="4"/>
        <v>859</v>
      </c>
      <c r="Q65" s="37" t="str">
        <f t="shared" si="5"/>
        <v>-</v>
      </c>
      <c r="R65" s="37"/>
      <c r="S65" s="37"/>
      <c r="T65" s="37"/>
      <c r="U65" s="40" t="s">
        <v>562</v>
      </c>
    </row>
    <row r="66" spans="1:21" s="4" customFormat="1" ht="31.5" customHeight="1" outlineLevel="1" x14ac:dyDescent="0.25">
      <c r="A66" s="65"/>
      <c r="B66" s="52" t="s">
        <v>561</v>
      </c>
      <c r="C66" s="37">
        <f t="shared" si="10"/>
        <v>257</v>
      </c>
      <c r="D66" s="37">
        <v>257</v>
      </c>
      <c r="E66" s="37"/>
      <c r="F66" s="37"/>
      <c r="G66" s="37"/>
      <c r="H66" s="37">
        <f t="shared" si="11"/>
        <v>257</v>
      </c>
      <c r="I66" s="37">
        <v>257</v>
      </c>
      <c r="J66" s="37"/>
      <c r="K66" s="37"/>
      <c r="L66" s="37"/>
      <c r="M66" s="37">
        <f t="shared" si="1"/>
        <v>100</v>
      </c>
      <c r="N66" s="37">
        <f t="shared" si="2"/>
        <v>0</v>
      </c>
      <c r="O66" s="37">
        <f t="shared" si="3"/>
        <v>100</v>
      </c>
      <c r="P66" s="37">
        <f t="shared" si="4"/>
        <v>0</v>
      </c>
      <c r="Q66" s="37" t="str">
        <f t="shared" si="5"/>
        <v>-</v>
      </c>
      <c r="R66" s="37"/>
      <c r="S66" s="37"/>
      <c r="T66" s="37"/>
      <c r="U66" s="40" t="s">
        <v>488</v>
      </c>
    </row>
    <row r="67" spans="1:21" s="53" customFormat="1" ht="27" x14ac:dyDescent="0.25">
      <c r="A67" s="32">
        <v>5</v>
      </c>
      <c r="B67" s="33" t="s">
        <v>21</v>
      </c>
      <c r="C67" s="34">
        <f>SUM(D67:F67)</f>
        <v>191437.93</v>
      </c>
      <c r="D67" s="34">
        <f>D68+D87+D103+D105+D109+D112</f>
        <v>188384.33</v>
      </c>
      <c r="E67" s="34">
        <f>E68+E87+E103+E105+E109+E112</f>
        <v>3045.1000000000004</v>
      </c>
      <c r="F67" s="34">
        <f>F68+F87+F103+F105+F109</f>
        <v>8.5</v>
      </c>
      <c r="G67" s="34">
        <f>G68+G87+G103+G105+G109</f>
        <v>8714.7000000000007</v>
      </c>
      <c r="H67" s="34">
        <f>SUM(I67:K67)</f>
        <v>106054.59999999999</v>
      </c>
      <c r="I67" s="34">
        <f>I68+I87+I103+I105+I109+I112</f>
        <v>103473.4</v>
      </c>
      <c r="J67" s="34">
        <f>J68+J87+J103+J105+J109</f>
        <v>2572.6999999999998</v>
      </c>
      <c r="K67" s="34">
        <f>K68+K87+K103+K105+K109</f>
        <v>8.5</v>
      </c>
      <c r="L67" s="34">
        <f>L68+L87+L103+L105+L109</f>
        <v>3242.4</v>
      </c>
      <c r="M67" s="34">
        <f t="shared" si="1"/>
        <v>55.398948369322632</v>
      </c>
      <c r="N67" s="34">
        <f t="shared" si="2"/>
        <v>85383.33</v>
      </c>
      <c r="O67" s="34">
        <f t="shared" si="3"/>
        <v>54.926755319829411</v>
      </c>
      <c r="P67" s="34">
        <f t="shared" si="4"/>
        <v>84910.93</v>
      </c>
      <c r="Q67" s="34">
        <f t="shared" si="5"/>
        <v>84.486552165774512</v>
      </c>
      <c r="R67" s="34">
        <f t="shared" si="6"/>
        <v>472.40000000000055</v>
      </c>
      <c r="S67" s="34">
        <f t="shared" si="7"/>
        <v>100</v>
      </c>
      <c r="T67" s="34">
        <f t="shared" si="8"/>
        <v>0</v>
      </c>
      <c r="U67" s="64"/>
    </row>
    <row r="68" spans="1:21" s="9" customFormat="1" ht="54" outlineLevel="1" x14ac:dyDescent="0.25">
      <c r="A68" s="78"/>
      <c r="B68" s="124" t="s">
        <v>402</v>
      </c>
      <c r="C68" s="67">
        <f t="shared" ref="C68:C104" si="23">SUM(D68:F68)</f>
        <v>40059.299999999996</v>
      </c>
      <c r="D68" s="54">
        <f>D69+D75</f>
        <v>37983.699999999997</v>
      </c>
      <c r="E68" s="54">
        <f>E69+E75</f>
        <v>2067.1000000000004</v>
      </c>
      <c r="F68" s="54">
        <f>F69+F75</f>
        <v>8.5</v>
      </c>
      <c r="G68" s="54">
        <f>SUM(G69:G86)</f>
        <v>0</v>
      </c>
      <c r="H68" s="67">
        <f>SUM(I68:K68)</f>
        <v>21730.800000000003</v>
      </c>
      <c r="I68" s="67">
        <f>I69+I75</f>
        <v>20024.400000000001</v>
      </c>
      <c r="J68" s="67">
        <f>J69+J75</f>
        <v>1697.8999999999999</v>
      </c>
      <c r="K68" s="67">
        <f>K69+K75</f>
        <v>8.5</v>
      </c>
      <c r="L68" s="67">
        <f>SUM(L69:L86)</f>
        <v>0</v>
      </c>
      <c r="M68" s="67">
        <f t="shared" ref="M68:M124" si="24">IFERROR(H68/C68*100,"-")</f>
        <v>54.246579445971363</v>
      </c>
      <c r="N68" s="67">
        <f t="shared" si="2"/>
        <v>18328.499999999993</v>
      </c>
      <c r="O68" s="67">
        <f t="shared" ref="O68:O124" si="25">IFERROR(I68/D68*100,"-")</f>
        <v>52.718402893872906</v>
      </c>
      <c r="P68" s="67">
        <f t="shared" si="4"/>
        <v>17959.299999999996</v>
      </c>
      <c r="Q68" s="67">
        <f t="shared" ref="Q68:Q124" si="26">IFERROR(J68/E68*100,"-")</f>
        <v>82.13922887136566</v>
      </c>
      <c r="R68" s="67">
        <f t="shared" si="6"/>
        <v>369.2000000000005</v>
      </c>
      <c r="S68" s="67">
        <f t="shared" ref="S68:S124" si="27">IFERROR(K68/F68*100,"-")</f>
        <v>100</v>
      </c>
      <c r="T68" s="67">
        <f t="shared" si="8"/>
        <v>0</v>
      </c>
      <c r="U68" s="40"/>
    </row>
    <row r="69" spans="1:21" s="4" customFormat="1" ht="27" outlineLevel="2" x14ac:dyDescent="0.25">
      <c r="A69" s="143"/>
      <c r="B69" s="185" t="s">
        <v>698</v>
      </c>
      <c r="C69" s="37">
        <f>SUM(D69:F69)</f>
        <v>24509.7</v>
      </c>
      <c r="D69" s="37">
        <f>SUM(D70:D74)</f>
        <v>23019.3</v>
      </c>
      <c r="E69" s="37">
        <f>SUM(E70:E74)</f>
        <v>1481.9</v>
      </c>
      <c r="F69" s="37">
        <f>SUM(F70:F74)</f>
        <v>8.5</v>
      </c>
      <c r="G69" s="37">
        <v>0</v>
      </c>
      <c r="H69" s="37">
        <f>SUM(I69:K69)</f>
        <v>12733.5</v>
      </c>
      <c r="I69" s="37">
        <f>SUM(I70:I74)</f>
        <v>11532.4</v>
      </c>
      <c r="J69" s="37">
        <f>SUM(J70:J74)</f>
        <v>1192.5999999999999</v>
      </c>
      <c r="K69" s="37">
        <f>SUM(K70:K74)</f>
        <v>8.5</v>
      </c>
      <c r="L69" s="37">
        <v>0</v>
      </c>
      <c r="M69" s="37">
        <f t="shared" si="24"/>
        <v>51.952900280297186</v>
      </c>
      <c r="N69" s="37">
        <f t="shared" si="2"/>
        <v>11776.2</v>
      </c>
      <c r="O69" s="37">
        <f t="shared" si="25"/>
        <v>50.098830112123302</v>
      </c>
      <c r="P69" s="37">
        <f t="shared" si="4"/>
        <v>11486.9</v>
      </c>
      <c r="Q69" s="37">
        <f t="shared" si="26"/>
        <v>80.477765031378624</v>
      </c>
      <c r="R69" s="37">
        <f t="shared" si="6"/>
        <v>289.30000000000018</v>
      </c>
      <c r="S69" s="37">
        <f t="shared" si="27"/>
        <v>100</v>
      </c>
      <c r="T69" s="37">
        <f t="shared" si="8"/>
        <v>0</v>
      </c>
      <c r="U69" s="40"/>
    </row>
    <row r="70" spans="1:21" s="4" customFormat="1" outlineLevel="3" x14ac:dyDescent="0.25">
      <c r="A70" s="143"/>
      <c r="B70" s="185" t="s">
        <v>374</v>
      </c>
      <c r="C70" s="37">
        <f>SUM(D70:F70)</f>
        <v>23174.3</v>
      </c>
      <c r="D70" s="37">
        <v>22794.6</v>
      </c>
      <c r="E70" s="37">
        <v>379.7</v>
      </c>
      <c r="F70" s="37">
        <v>0</v>
      </c>
      <c r="G70" s="37">
        <v>0</v>
      </c>
      <c r="H70" s="37">
        <f>SUM(I70:K70)</f>
        <v>11687.400000000001</v>
      </c>
      <c r="I70" s="37">
        <v>11307.7</v>
      </c>
      <c r="J70" s="37">
        <v>379.7</v>
      </c>
      <c r="K70" s="37">
        <v>0</v>
      </c>
      <c r="L70" s="37">
        <v>0</v>
      </c>
      <c r="M70" s="37">
        <f>IFERROR(H70/C70*100,"-")</f>
        <v>50.432591275680394</v>
      </c>
      <c r="N70" s="37">
        <f t="shared" si="2"/>
        <v>11486.899999999998</v>
      </c>
      <c r="O70" s="37">
        <f>IFERROR(I70/D70*100,"-")</f>
        <v>49.606924447018159</v>
      </c>
      <c r="P70" s="37">
        <f t="shared" si="4"/>
        <v>11486.899999999998</v>
      </c>
      <c r="Q70" s="37">
        <f>IFERROR(J70/E70*100,"-")</f>
        <v>100</v>
      </c>
      <c r="R70" s="37">
        <f t="shared" si="6"/>
        <v>0</v>
      </c>
      <c r="S70" s="37" t="str">
        <f>IFERROR(K70/F70*100,"-")</f>
        <v>-</v>
      </c>
      <c r="T70" s="37">
        <f t="shared" si="8"/>
        <v>0</v>
      </c>
      <c r="U70" s="40"/>
    </row>
    <row r="71" spans="1:21" s="4" customFormat="1" ht="54" outlineLevel="3" x14ac:dyDescent="0.25">
      <c r="A71" s="143"/>
      <c r="B71" s="185" t="s">
        <v>375</v>
      </c>
      <c r="C71" s="37">
        <f t="shared" si="23"/>
        <v>926.5</v>
      </c>
      <c r="D71" s="37">
        <v>134.30000000000001</v>
      </c>
      <c r="E71" s="37">
        <v>792.2</v>
      </c>
      <c r="F71" s="37">
        <v>0</v>
      </c>
      <c r="G71" s="37">
        <v>0</v>
      </c>
      <c r="H71" s="37">
        <f t="shared" ref="H71:H104" si="28">SUM(I71:K71)</f>
        <v>637.20000000000005</v>
      </c>
      <c r="I71" s="37">
        <v>134.30000000000001</v>
      </c>
      <c r="J71" s="37">
        <v>502.9</v>
      </c>
      <c r="K71" s="37">
        <v>0</v>
      </c>
      <c r="L71" s="37">
        <v>0</v>
      </c>
      <c r="M71" s="37">
        <f t="shared" si="24"/>
        <v>68.774959525094445</v>
      </c>
      <c r="N71" s="37">
        <f t="shared" ref="N71:N106" si="29">C71-H71</f>
        <v>289.29999999999995</v>
      </c>
      <c r="O71" s="37">
        <f t="shared" si="25"/>
        <v>100</v>
      </c>
      <c r="P71" s="37">
        <f t="shared" ref="P71:P106" si="30">D71-I71</f>
        <v>0</v>
      </c>
      <c r="Q71" s="37">
        <f t="shared" si="26"/>
        <v>63.48144407977783</v>
      </c>
      <c r="R71" s="37">
        <f t="shared" ref="R71:R106" si="31">E71-J71</f>
        <v>289.30000000000007</v>
      </c>
      <c r="S71" s="37" t="str">
        <f t="shared" si="27"/>
        <v>-</v>
      </c>
      <c r="T71" s="37">
        <f t="shared" ref="T71:T106" si="32">F71-K71</f>
        <v>0</v>
      </c>
      <c r="U71" s="40" t="s">
        <v>494</v>
      </c>
    </row>
    <row r="72" spans="1:21" s="4" customFormat="1" ht="27" outlineLevel="3" x14ac:dyDescent="0.25">
      <c r="A72" s="143"/>
      <c r="B72" s="185" t="s">
        <v>376</v>
      </c>
      <c r="C72" s="37">
        <f>SUM(D72:F72)</f>
        <v>40.4</v>
      </c>
      <c r="D72" s="37">
        <v>40.4</v>
      </c>
      <c r="E72" s="37">
        <v>0</v>
      </c>
      <c r="F72" s="37">
        <v>0</v>
      </c>
      <c r="G72" s="37">
        <v>0</v>
      </c>
      <c r="H72" s="37">
        <f>SUM(I72:K72)</f>
        <v>40.4</v>
      </c>
      <c r="I72" s="37">
        <v>40.4</v>
      </c>
      <c r="J72" s="37">
        <v>0</v>
      </c>
      <c r="K72" s="37">
        <v>0</v>
      </c>
      <c r="L72" s="37">
        <v>0</v>
      </c>
      <c r="M72" s="37">
        <f>IFERROR(H72/C72*100,"-")</f>
        <v>100</v>
      </c>
      <c r="N72" s="37">
        <f>C72-H72</f>
        <v>0</v>
      </c>
      <c r="O72" s="37">
        <f>IFERROR(I72/D72*100,"-")</f>
        <v>100</v>
      </c>
      <c r="P72" s="37">
        <f>D72-I72</f>
        <v>0</v>
      </c>
      <c r="Q72" s="37" t="str">
        <f>IFERROR(J72/E72*100,"-")</f>
        <v>-</v>
      </c>
      <c r="R72" s="37">
        <f>E72-J72</f>
        <v>0</v>
      </c>
      <c r="S72" s="37" t="str">
        <f>IFERROR(K72/F72*100,"-")</f>
        <v>-</v>
      </c>
      <c r="T72" s="37">
        <f>F72-K72</f>
        <v>0</v>
      </c>
      <c r="U72" s="40" t="s">
        <v>489</v>
      </c>
    </row>
    <row r="73" spans="1:21" s="4" customFormat="1" outlineLevel="3" x14ac:dyDescent="0.25">
      <c r="A73" s="143"/>
      <c r="B73" s="185" t="s">
        <v>401</v>
      </c>
      <c r="C73" s="37">
        <f>SUM(D73:F73)</f>
        <v>318.5</v>
      </c>
      <c r="D73" s="37">
        <v>0</v>
      </c>
      <c r="E73" s="37">
        <v>310</v>
      </c>
      <c r="F73" s="37">
        <v>8.5</v>
      </c>
      <c r="G73" s="37"/>
      <c r="H73" s="37">
        <f>SUM(I73:K73)</f>
        <v>318.5</v>
      </c>
      <c r="I73" s="37">
        <v>0</v>
      </c>
      <c r="J73" s="37">
        <v>310</v>
      </c>
      <c r="K73" s="37">
        <v>8.5</v>
      </c>
      <c r="L73" s="37"/>
      <c r="M73" s="37">
        <f>IFERROR(H73/C73*100,"-")</f>
        <v>100</v>
      </c>
      <c r="N73" s="37">
        <f>C73-H73</f>
        <v>0</v>
      </c>
      <c r="O73" s="37" t="str">
        <f>IFERROR(I73/D73*100,"-")</f>
        <v>-</v>
      </c>
      <c r="P73" s="37">
        <f>D73-I73</f>
        <v>0</v>
      </c>
      <c r="Q73" s="37">
        <f>IFERROR(J73/E73*100,"-")</f>
        <v>100</v>
      </c>
      <c r="R73" s="37">
        <f>E73-J73</f>
        <v>0</v>
      </c>
      <c r="S73" s="37">
        <f>IFERROR(K73/F73*100,"-")</f>
        <v>100</v>
      </c>
      <c r="T73" s="37">
        <f>F73-K73</f>
        <v>0</v>
      </c>
      <c r="U73" s="40" t="s">
        <v>707</v>
      </c>
    </row>
    <row r="74" spans="1:21" s="4" customFormat="1" ht="22.5" customHeight="1" outlineLevel="3" x14ac:dyDescent="0.25">
      <c r="A74" s="143"/>
      <c r="B74" s="185" t="s">
        <v>377</v>
      </c>
      <c r="C74" s="37">
        <f t="shared" si="23"/>
        <v>50</v>
      </c>
      <c r="D74" s="37">
        <v>50</v>
      </c>
      <c r="E74" s="37"/>
      <c r="F74" s="37">
        <v>0</v>
      </c>
      <c r="G74" s="37">
        <v>0</v>
      </c>
      <c r="H74" s="37">
        <f t="shared" si="28"/>
        <v>50</v>
      </c>
      <c r="I74" s="37">
        <v>50</v>
      </c>
      <c r="J74" s="37">
        <v>0</v>
      </c>
      <c r="K74" s="37">
        <v>0</v>
      </c>
      <c r="L74" s="37">
        <v>0</v>
      </c>
      <c r="M74" s="37">
        <f t="shared" si="24"/>
        <v>100</v>
      </c>
      <c r="N74" s="37">
        <f t="shared" si="29"/>
        <v>0</v>
      </c>
      <c r="O74" s="37">
        <f t="shared" si="25"/>
        <v>100</v>
      </c>
      <c r="P74" s="37">
        <f t="shared" si="30"/>
        <v>0</v>
      </c>
      <c r="Q74" s="37" t="str">
        <f t="shared" si="26"/>
        <v>-</v>
      </c>
      <c r="R74" s="37">
        <f t="shared" si="31"/>
        <v>0</v>
      </c>
      <c r="S74" s="37" t="str">
        <f t="shared" si="27"/>
        <v>-</v>
      </c>
      <c r="T74" s="37">
        <f t="shared" si="32"/>
        <v>0</v>
      </c>
      <c r="U74" s="40" t="s">
        <v>708</v>
      </c>
    </row>
    <row r="75" spans="1:21" s="4" customFormat="1" ht="34.5" customHeight="1" outlineLevel="2" x14ac:dyDescent="0.25">
      <c r="A75" s="65"/>
      <c r="B75" s="185" t="s">
        <v>699</v>
      </c>
      <c r="C75" s="37">
        <f>SUM(D75:F75)</f>
        <v>15549.6</v>
      </c>
      <c r="D75" s="37">
        <f>SUM(D76:D86)</f>
        <v>14964.4</v>
      </c>
      <c r="E75" s="37">
        <f t="shared" ref="E75:G75" si="33">SUM(E76:E86)</f>
        <v>585.20000000000005</v>
      </c>
      <c r="F75" s="37">
        <f t="shared" si="33"/>
        <v>0</v>
      </c>
      <c r="G75" s="37">
        <f t="shared" si="33"/>
        <v>0</v>
      </c>
      <c r="H75" s="37">
        <f>SUM(I75:K75)</f>
        <v>8997.3000000000011</v>
      </c>
      <c r="I75" s="37">
        <f>SUM(I76:I86)</f>
        <v>8492.0000000000018</v>
      </c>
      <c r="J75" s="37">
        <f>SUM(J76:J86)</f>
        <v>505.3</v>
      </c>
      <c r="K75" s="37">
        <f>SUM(K76:K86)</f>
        <v>0</v>
      </c>
      <c r="L75" s="37">
        <v>0</v>
      </c>
      <c r="M75" s="37">
        <f t="shared" si="24"/>
        <v>57.861938570767101</v>
      </c>
      <c r="N75" s="37">
        <f t="shared" si="29"/>
        <v>6552.2999999999993</v>
      </c>
      <c r="O75" s="37">
        <f t="shared" si="25"/>
        <v>56.74801528962071</v>
      </c>
      <c r="P75" s="37">
        <f t="shared" si="30"/>
        <v>6472.3999999999978</v>
      </c>
      <c r="Q75" s="37">
        <f t="shared" si="26"/>
        <v>86.346548188653443</v>
      </c>
      <c r="R75" s="37">
        <f t="shared" si="31"/>
        <v>79.900000000000034</v>
      </c>
      <c r="S75" s="37" t="str">
        <f t="shared" si="27"/>
        <v>-</v>
      </c>
      <c r="T75" s="37">
        <f t="shared" si="32"/>
        <v>0</v>
      </c>
      <c r="U75" s="206" t="s">
        <v>709</v>
      </c>
    </row>
    <row r="76" spans="1:21" s="4" customFormat="1" outlineLevel="3" x14ac:dyDescent="0.25">
      <c r="A76" s="65"/>
      <c r="B76" s="185" t="s">
        <v>378</v>
      </c>
      <c r="C76" s="37">
        <f t="shared" si="23"/>
        <v>14391.4</v>
      </c>
      <c r="D76" s="37">
        <v>14205.9</v>
      </c>
      <c r="E76" s="37">
        <v>185.5</v>
      </c>
      <c r="F76" s="37">
        <v>0</v>
      </c>
      <c r="G76" s="37">
        <v>0</v>
      </c>
      <c r="H76" s="37">
        <f t="shared" si="28"/>
        <v>8127.6</v>
      </c>
      <c r="I76" s="37">
        <v>7942.1</v>
      </c>
      <c r="J76" s="56">
        <v>185.5</v>
      </c>
      <c r="K76" s="37">
        <v>0</v>
      </c>
      <c r="L76" s="37">
        <v>0</v>
      </c>
      <c r="M76" s="37">
        <f t="shared" si="24"/>
        <v>56.475395027585925</v>
      </c>
      <c r="N76" s="37">
        <f t="shared" si="29"/>
        <v>6263.7999999999993</v>
      </c>
      <c r="O76" s="37">
        <f t="shared" si="25"/>
        <v>55.907052703454205</v>
      </c>
      <c r="P76" s="37">
        <f t="shared" si="30"/>
        <v>6263.7999999999993</v>
      </c>
      <c r="Q76" s="37">
        <f t="shared" si="26"/>
        <v>100</v>
      </c>
      <c r="R76" s="37">
        <f t="shared" si="31"/>
        <v>0</v>
      </c>
      <c r="S76" s="37" t="str">
        <f t="shared" si="27"/>
        <v>-</v>
      </c>
      <c r="T76" s="37">
        <f t="shared" si="32"/>
        <v>0</v>
      </c>
      <c r="U76" s="211"/>
    </row>
    <row r="77" spans="1:21" s="4" customFormat="1" ht="18.75" customHeight="1" outlineLevel="3" x14ac:dyDescent="0.25">
      <c r="A77" s="65"/>
      <c r="B77" s="185" t="s">
        <v>379</v>
      </c>
      <c r="C77" s="37">
        <f t="shared" si="23"/>
        <v>100</v>
      </c>
      <c r="D77" s="37">
        <v>100</v>
      </c>
      <c r="E77" s="37">
        <v>0</v>
      </c>
      <c r="F77" s="37">
        <v>0</v>
      </c>
      <c r="G77" s="37">
        <v>0</v>
      </c>
      <c r="H77" s="37">
        <f t="shared" si="28"/>
        <v>100</v>
      </c>
      <c r="I77" s="37">
        <v>100</v>
      </c>
      <c r="J77" s="37">
        <v>0</v>
      </c>
      <c r="K77" s="37">
        <v>0</v>
      </c>
      <c r="L77" s="37">
        <v>0</v>
      </c>
      <c r="M77" s="37">
        <f t="shared" si="24"/>
        <v>100</v>
      </c>
      <c r="N77" s="37">
        <f t="shared" si="29"/>
        <v>0</v>
      </c>
      <c r="O77" s="37">
        <f t="shared" si="25"/>
        <v>100</v>
      </c>
      <c r="P77" s="37">
        <f t="shared" si="30"/>
        <v>0</v>
      </c>
      <c r="Q77" s="37" t="str">
        <f t="shared" si="26"/>
        <v>-</v>
      </c>
      <c r="R77" s="37">
        <f t="shared" si="31"/>
        <v>0</v>
      </c>
      <c r="S77" s="37" t="str">
        <f t="shared" si="27"/>
        <v>-</v>
      </c>
      <c r="T77" s="37">
        <f t="shared" si="32"/>
        <v>0</v>
      </c>
      <c r="U77" s="211"/>
    </row>
    <row r="78" spans="1:21" s="4" customFormat="1" ht="27" outlineLevel="3" x14ac:dyDescent="0.25">
      <c r="A78" s="36"/>
      <c r="B78" s="185" t="s">
        <v>380</v>
      </c>
      <c r="C78" s="37">
        <f t="shared" si="23"/>
        <v>34.6</v>
      </c>
      <c r="D78" s="37">
        <v>34.6</v>
      </c>
      <c r="E78" s="37">
        <v>0</v>
      </c>
      <c r="F78" s="37">
        <v>0</v>
      </c>
      <c r="G78" s="37">
        <v>0</v>
      </c>
      <c r="H78" s="37">
        <f t="shared" si="28"/>
        <v>0</v>
      </c>
      <c r="I78" s="37">
        <v>0</v>
      </c>
      <c r="J78" s="37">
        <v>0</v>
      </c>
      <c r="K78" s="37">
        <v>0</v>
      </c>
      <c r="L78" s="37">
        <v>0</v>
      </c>
      <c r="M78" s="37">
        <f t="shared" si="24"/>
        <v>0</v>
      </c>
      <c r="N78" s="37">
        <f t="shared" si="29"/>
        <v>34.6</v>
      </c>
      <c r="O78" s="37">
        <f t="shared" si="25"/>
        <v>0</v>
      </c>
      <c r="P78" s="37">
        <f t="shared" si="30"/>
        <v>34.6</v>
      </c>
      <c r="Q78" s="37" t="str">
        <f t="shared" si="26"/>
        <v>-</v>
      </c>
      <c r="R78" s="37">
        <f t="shared" si="31"/>
        <v>0</v>
      </c>
      <c r="S78" s="37" t="str">
        <f t="shared" si="27"/>
        <v>-</v>
      </c>
      <c r="T78" s="37">
        <f t="shared" si="32"/>
        <v>0</v>
      </c>
      <c r="U78" s="211"/>
    </row>
    <row r="79" spans="1:21" s="4" customFormat="1" ht="27" outlineLevel="3" x14ac:dyDescent="0.25">
      <c r="A79" s="36"/>
      <c r="B79" s="185" t="s">
        <v>126</v>
      </c>
      <c r="C79" s="37">
        <f t="shared" si="23"/>
        <v>70</v>
      </c>
      <c r="D79" s="37">
        <v>70</v>
      </c>
      <c r="E79" s="37">
        <v>0</v>
      </c>
      <c r="F79" s="37">
        <v>0</v>
      </c>
      <c r="G79" s="37">
        <v>0</v>
      </c>
      <c r="H79" s="37">
        <f t="shared" si="28"/>
        <v>30</v>
      </c>
      <c r="I79" s="37">
        <v>30</v>
      </c>
      <c r="J79" s="37">
        <v>0</v>
      </c>
      <c r="K79" s="37">
        <v>0</v>
      </c>
      <c r="L79" s="37">
        <v>0</v>
      </c>
      <c r="M79" s="37">
        <f t="shared" si="24"/>
        <v>42.857142857142854</v>
      </c>
      <c r="N79" s="37">
        <f t="shared" si="29"/>
        <v>40</v>
      </c>
      <c r="O79" s="37">
        <f t="shared" si="25"/>
        <v>42.857142857142854</v>
      </c>
      <c r="P79" s="37">
        <f t="shared" si="30"/>
        <v>40</v>
      </c>
      <c r="Q79" s="37" t="str">
        <f t="shared" si="26"/>
        <v>-</v>
      </c>
      <c r="R79" s="37">
        <f t="shared" si="31"/>
        <v>0</v>
      </c>
      <c r="S79" s="37" t="str">
        <f t="shared" si="27"/>
        <v>-</v>
      </c>
      <c r="T79" s="37">
        <f t="shared" si="32"/>
        <v>0</v>
      </c>
      <c r="U79" s="211"/>
    </row>
    <row r="80" spans="1:21" s="4" customFormat="1" ht="27" outlineLevel="3" x14ac:dyDescent="0.25">
      <c r="A80" s="36"/>
      <c r="B80" s="185" t="s">
        <v>381</v>
      </c>
      <c r="C80" s="37">
        <f t="shared" si="23"/>
        <v>30</v>
      </c>
      <c r="D80" s="37">
        <v>30</v>
      </c>
      <c r="E80" s="37">
        <v>0</v>
      </c>
      <c r="F80" s="37">
        <v>0</v>
      </c>
      <c r="G80" s="37">
        <v>0</v>
      </c>
      <c r="H80" s="37">
        <f t="shared" si="28"/>
        <v>30</v>
      </c>
      <c r="I80" s="37">
        <v>30</v>
      </c>
      <c r="J80" s="37">
        <v>0</v>
      </c>
      <c r="K80" s="37">
        <v>0</v>
      </c>
      <c r="L80" s="37">
        <v>0</v>
      </c>
      <c r="M80" s="37">
        <f t="shared" si="24"/>
        <v>100</v>
      </c>
      <c r="N80" s="37">
        <f t="shared" si="29"/>
        <v>0</v>
      </c>
      <c r="O80" s="37">
        <f t="shared" si="25"/>
        <v>100</v>
      </c>
      <c r="P80" s="37">
        <f t="shared" si="30"/>
        <v>0</v>
      </c>
      <c r="Q80" s="37" t="str">
        <f t="shared" si="26"/>
        <v>-</v>
      </c>
      <c r="R80" s="37">
        <f t="shared" si="31"/>
        <v>0</v>
      </c>
      <c r="S80" s="37" t="str">
        <f t="shared" si="27"/>
        <v>-</v>
      </c>
      <c r="T80" s="37">
        <f t="shared" si="32"/>
        <v>0</v>
      </c>
      <c r="U80" s="211"/>
    </row>
    <row r="81" spans="1:21" s="4" customFormat="1" ht="54" outlineLevel="3" x14ac:dyDescent="0.25">
      <c r="A81" s="65"/>
      <c r="B81" s="185" t="s">
        <v>127</v>
      </c>
      <c r="C81" s="37">
        <f t="shared" si="23"/>
        <v>35.4</v>
      </c>
      <c r="D81" s="37">
        <v>35.4</v>
      </c>
      <c r="E81" s="37">
        <v>0</v>
      </c>
      <c r="F81" s="37">
        <v>0</v>
      </c>
      <c r="G81" s="37">
        <v>0</v>
      </c>
      <c r="H81" s="37">
        <f t="shared" si="28"/>
        <v>0</v>
      </c>
      <c r="I81" s="37">
        <v>0</v>
      </c>
      <c r="J81" s="37">
        <v>0</v>
      </c>
      <c r="K81" s="37">
        <v>0</v>
      </c>
      <c r="L81" s="37">
        <v>0</v>
      </c>
      <c r="M81" s="37">
        <f t="shared" si="24"/>
        <v>0</v>
      </c>
      <c r="N81" s="37">
        <f t="shared" si="29"/>
        <v>35.4</v>
      </c>
      <c r="O81" s="37">
        <f t="shared" si="25"/>
        <v>0</v>
      </c>
      <c r="P81" s="37">
        <f t="shared" si="30"/>
        <v>35.4</v>
      </c>
      <c r="Q81" s="37" t="str">
        <f t="shared" si="26"/>
        <v>-</v>
      </c>
      <c r="R81" s="37">
        <f t="shared" si="31"/>
        <v>0</v>
      </c>
      <c r="S81" s="37" t="str">
        <f t="shared" si="27"/>
        <v>-</v>
      </c>
      <c r="T81" s="37">
        <f t="shared" si="32"/>
        <v>0</v>
      </c>
      <c r="U81" s="211"/>
    </row>
    <row r="82" spans="1:21" s="4" customFormat="1" ht="27" outlineLevel="3" x14ac:dyDescent="0.25">
      <c r="A82" s="65"/>
      <c r="B82" s="185" t="s">
        <v>382</v>
      </c>
      <c r="C82" s="37">
        <f>SUM(D82:F82)</f>
        <v>18</v>
      </c>
      <c r="D82" s="37">
        <v>18</v>
      </c>
      <c r="E82" s="37">
        <v>0</v>
      </c>
      <c r="F82" s="37">
        <v>0</v>
      </c>
      <c r="G82" s="37">
        <v>0</v>
      </c>
      <c r="H82" s="37">
        <f>SUM(I82:K82)</f>
        <v>15.5</v>
      </c>
      <c r="I82" s="37">
        <v>15.5</v>
      </c>
      <c r="J82" s="37">
        <v>0</v>
      </c>
      <c r="K82" s="37">
        <v>0</v>
      </c>
      <c r="L82" s="37">
        <v>0</v>
      </c>
      <c r="M82" s="37">
        <f>IFERROR(H82/C82*100,"-")</f>
        <v>86.111111111111114</v>
      </c>
      <c r="N82" s="37">
        <f>C82-H82</f>
        <v>2.5</v>
      </c>
      <c r="O82" s="37">
        <f>IFERROR(I82/D82*100,"-")</f>
        <v>86.111111111111114</v>
      </c>
      <c r="P82" s="37">
        <f>D82-I82</f>
        <v>2.5</v>
      </c>
      <c r="Q82" s="37" t="str">
        <f>IFERROR(J82/E82*100,"-")</f>
        <v>-</v>
      </c>
      <c r="R82" s="37">
        <f>E82-J82</f>
        <v>0</v>
      </c>
      <c r="S82" s="37" t="str">
        <f>IFERROR(K82/F82*100,"-")</f>
        <v>-</v>
      </c>
      <c r="T82" s="37">
        <f>F82-K82</f>
        <v>0</v>
      </c>
      <c r="U82" s="211"/>
    </row>
    <row r="83" spans="1:21" s="4" customFormat="1" ht="27" outlineLevel="3" x14ac:dyDescent="0.25">
      <c r="A83" s="65"/>
      <c r="B83" s="185" t="s">
        <v>484</v>
      </c>
      <c r="C83" s="37">
        <f t="shared" si="23"/>
        <v>200</v>
      </c>
      <c r="D83" s="37">
        <v>200</v>
      </c>
      <c r="E83" s="37">
        <v>0</v>
      </c>
      <c r="F83" s="37">
        <v>0</v>
      </c>
      <c r="G83" s="37">
        <v>0</v>
      </c>
      <c r="H83" s="37">
        <f t="shared" si="28"/>
        <v>136.6</v>
      </c>
      <c r="I83" s="37">
        <v>136.6</v>
      </c>
      <c r="J83" s="37">
        <v>0</v>
      </c>
      <c r="K83" s="37">
        <v>0</v>
      </c>
      <c r="L83" s="37">
        <v>0</v>
      </c>
      <c r="M83" s="37">
        <f t="shared" si="24"/>
        <v>68.3</v>
      </c>
      <c r="N83" s="37">
        <f t="shared" si="29"/>
        <v>63.400000000000006</v>
      </c>
      <c r="O83" s="37">
        <f t="shared" si="25"/>
        <v>68.3</v>
      </c>
      <c r="P83" s="37">
        <f t="shared" si="30"/>
        <v>63.400000000000006</v>
      </c>
      <c r="Q83" s="37" t="str">
        <f t="shared" si="26"/>
        <v>-</v>
      </c>
      <c r="R83" s="37">
        <f t="shared" si="31"/>
        <v>0</v>
      </c>
      <c r="S83" s="37" t="str">
        <f t="shared" si="27"/>
        <v>-</v>
      </c>
      <c r="T83" s="37">
        <f t="shared" si="32"/>
        <v>0</v>
      </c>
      <c r="U83" s="211"/>
    </row>
    <row r="84" spans="1:21" s="4" customFormat="1" ht="27" outlineLevel="3" x14ac:dyDescent="0.25">
      <c r="A84" s="65"/>
      <c r="B84" s="185" t="s">
        <v>697</v>
      </c>
      <c r="C84" s="37">
        <f t="shared" si="23"/>
        <v>150</v>
      </c>
      <c r="D84" s="37">
        <v>150</v>
      </c>
      <c r="E84" s="37"/>
      <c r="F84" s="37"/>
      <c r="G84" s="37"/>
      <c r="H84" s="37">
        <f t="shared" si="28"/>
        <v>150</v>
      </c>
      <c r="I84" s="37">
        <v>150</v>
      </c>
      <c r="J84" s="37"/>
      <c r="K84" s="37"/>
      <c r="L84" s="37"/>
      <c r="M84" s="37"/>
      <c r="N84" s="37"/>
      <c r="O84" s="37">
        <f t="shared" si="25"/>
        <v>100</v>
      </c>
      <c r="P84" s="37">
        <f t="shared" si="30"/>
        <v>0</v>
      </c>
      <c r="Q84" s="37"/>
      <c r="R84" s="37"/>
      <c r="S84" s="37"/>
      <c r="T84" s="37"/>
      <c r="U84" s="211"/>
    </row>
    <row r="85" spans="1:21" s="4" customFormat="1" outlineLevel="3" x14ac:dyDescent="0.25">
      <c r="A85" s="65"/>
      <c r="B85" s="185" t="s">
        <v>485</v>
      </c>
      <c r="C85" s="37">
        <f t="shared" si="23"/>
        <v>470.2</v>
      </c>
      <c r="D85" s="37">
        <v>70.5</v>
      </c>
      <c r="E85" s="37">
        <v>399.7</v>
      </c>
      <c r="F85" s="37"/>
      <c r="G85" s="37"/>
      <c r="H85" s="37">
        <f t="shared" si="28"/>
        <v>378</v>
      </c>
      <c r="I85" s="37">
        <v>58.2</v>
      </c>
      <c r="J85" s="37">
        <v>319.8</v>
      </c>
      <c r="K85" s="37"/>
      <c r="L85" s="37"/>
      <c r="M85" s="37"/>
      <c r="N85" s="37"/>
      <c r="O85" s="37">
        <f t="shared" si="25"/>
        <v>82.553191489361708</v>
      </c>
      <c r="P85" s="37">
        <f t="shared" si="30"/>
        <v>12.299999999999997</v>
      </c>
      <c r="Q85" s="37">
        <f t="shared" si="26"/>
        <v>80.010007505629233</v>
      </c>
      <c r="R85" s="37">
        <f t="shared" si="31"/>
        <v>79.899999999999977</v>
      </c>
      <c r="S85" s="37"/>
      <c r="T85" s="37"/>
      <c r="U85" s="211"/>
    </row>
    <row r="86" spans="1:21" s="4" customFormat="1" outlineLevel="3" x14ac:dyDescent="0.25">
      <c r="A86" s="65"/>
      <c r="B86" s="185" t="s">
        <v>377</v>
      </c>
      <c r="C86" s="37">
        <f t="shared" si="23"/>
        <v>50</v>
      </c>
      <c r="D86" s="37">
        <v>50</v>
      </c>
      <c r="E86" s="37">
        <v>0</v>
      </c>
      <c r="F86" s="37">
        <v>0</v>
      </c>
      <c r="G86" s="37">
        <v>0</v>
      </c>
      <c r="H86" s="37">
        <f t="shared" si="28"/>
        <v>29.6</v>
      </c>
      <c r="I86" s="37">
        <v>29.6</v>
      </c>
      <c r="J86" s="37">
        <v>0</v>
      </c>
      <c r="K86" s="37">
        <v>0</v>
      </c>
      <c r="L86" s="37">
        <v>0</v>
      </c>
      <c r="M86" s="37">
        <f t="shared" si="24"/>
        <v>59.20000000000001</v>
      </c>
      <c r="N86" s="37">
        <f t="shared" si="29"/>
        <v>20.399999999999999</v>
      </c>
      <c r="O86" s="37">
        <f t="shared" si="25"/>
        <v>59.20000000000001</v>
      </c>
      <c r="P86" s="37">
        <f t="shared" si="30"/>
        <v>20.399999999999999</v>
      </c>
      <c r="Q86" s="37" t="str">
        <f t="shared" si="26"/>
        <v>-</v>
      </c>
      <c r="R86" s="37">
        <f t="shared" si="31"/>
        <v>0</v>
      </c>
      <c r="S86" s="37" t="str">
        <f t="shared" si="27"/>
        <v>-</v>
      </c>
      <c r="T86" s="37">
        <f t="shared" si="32"/>
        <v>0</v>
      </c>
      <c r="U86" s="207"/>
    </row>
    <row r="87" spans="1:21" s="9" customFormat="1" ht="30" customHeight="1" outlineLevel="1" x14ac:dyDescent="0.25">
      <c r="A87" s="78"/>
      <c r="B87" s="79" t="s">
        <v>383</v>
      </c>
      <c r="C87" s="67">
        <f t="shared" si="23"/>
        <v>78207.23000000001</v>
      </c>
      <c r="D87" s="67">
        <f>D88+D95</f>
        <v>77499.23000000001</v>
      </c>
      <c r="E87" s="67">
        <f>E88+E95</f>
        <v>708</v>
      </c>
      <c r="F87" s="67">
        <f>F88+F95</f>
        <v>0</v>
      </c>
      <c r="G87" s="67">
        <f>SUM(G88:G102)</f>
        <v>0</v>
      </c>
      <c r="H87" s="54">
        <f>SUM(I87:K87)</f>
        <v>50789.200000000004</v>
      </c>
      <c r="I87" s="54">
        <f>I88+I95</f>
        <v>50184.4</v>
      </c>
      <c r="J87" s="54">
        <f>J88+J95</f>
        <v>604.79999999999995</v>
      </c>
      <c r="K87" s="54">
        <f>SUM(K88:K102)</f>
        <v>0</v>
      </c>
      <c r="L87" s="54">
        <f>SUM(L88:L102)</f>
        <v>0</v>
      </c>
      <c r="M87" s="67">
        <f t="shared" si="24"/>
        <v>64.941821875036354</v>
      </c>
      <c r="N87" s="67">
        <f t="shared" si="29"/>
        <v>27418.030000000006</v>
      </c>
      <c r="O87" s="67">
        <f t="shared" si="25"/>
        <v>64.754707885484791</v>
      </c>
      <c r="P87" s="67">
        <f t="shared" si="30"/>
        <v>27314.830000000009</v>
      </c>
      <c r="Q87" s="67">
        <f t="shared" si="26"/>
        <v>85.423728813559322</v>
      </c>
      <c r="R87" s="67">
        <f t="shared" si="31"/>
        <v>103.20000000000005</v>
      </c>
      <c r="S87" s="67" t="str">
        <f t="shared" si="27"/>
        <v>-</v>
      </c>
      <c r="T87" s="67">
        <f t="shared" si="32"/>
        <v>0</v>
      </c>
      <c r="U87" s="40"/>
    </row>
    <row r="88" spans="1:21" s="4" customFormat="1" ht="40.5" outlineLevel="2" x14ac:dyDescent="0.25">
      <c r="A88" s="65"/>
      <c r="B88" s="185" t="s">
        <v>701</v>
      </c>
      <c r="C88" s="37">
        <f t="shared" si="23"/>
        <v>34805.83</v>
      </c>
      <c r="D88" s="37">
        <f>SUM(D89:D94)</f>
        <v>34702.630000000005</v>
      </c>
      <c r="E88" s="37">
        <f>SUM(E89:E94)</f>
        <v>103.2</v>
      </c>
      <c r="F88" s="37">
        <f>SUM(F89:F94)</f>
        <v>0</v>
      </c>
      <c r="G88" s="37">
        <f>SUM(G89:G94)</f>
        <v>0</v>
      </c>
      <c r="H88" s="37">
        <f t="shared" si="28"/>
        <v>24279.9</v>
      </c>
      <c r="I88" s="37">
        <f>SUM(I89:I94)</f>
        <v>24279.9</v>
      </c>
      <c r="J88" s="37">
        <f t="shared" ref="J88:L88" si="34">SUM(J89:J94)</f>
        <v>0</v>
      </c>
      <c r="K88" s="37">
        <f t="shared" si="34"/>
        <v>0</v>
      </c>
      <c r="L88" s="37">
        <f t="shared" si="34"/>
        <v>0</v>
      </c>
      <c r="M88" s="37">
        <f t="shared" si="24"/>
        <v>69.758141093029536</v>
      </c>
      <c r="N88" s="37">
        <f t="shared" si="29"/>
        <v>10525.93</v>
      </c>
      <c r="O88" s="37">
        <f t="shared" si="25"/>
        <v>69.96559050423555</v>
      </c>
      <c r="P88" s="37">
        <f t="shared" si="30"/>
        <v>10422.730000000003</v>
      </c>
      <c r="Q88" s="37">
        <f t="shared" si="26"/>
        <v>0</v>
      </c>
      <c r="R88" s="37">
        <f t="shared" si="31"/>
        <v>103.2</v>
      </c>
      <c r="S88" s="37" t="str">
        <f t="shared" si="27"/>
        <v>-</v>
      </c>
      <c r="T88" s="37">
        <f t="shared" si="32"/>
        <v>0</v>
      </c>
      <c r="U88" s="40"/>
    </row>
    <row r="89" spans="1:21" s="4" customFormat="1" ht="27" outlineLevel="3" x14ac:dyDescent="0.25">
      <c r="A89" s="65"/>
      <c r="B89" s="185" t="s">
        <v>384</v>
      </c>
      <c r="C89" s="37">
        <f t="shared" si="23"/>
        <v>34287.730000000003</v>
      </c>
      <c r="D89" s="37">
        <v>34287.730000000003</v>
      </c>
      <c r="E89" s="37">
        <v>0</v>
      </c>
      <c r="F89" s="37">
        <v>0</v>
      </c>
      <c r="G89" s="37">
        <v>0</v>
      </c>
      <c r="H89" s="37">
        <f t="shared" si="28"/>
        <v>23953.7</v>
      </c>
      <c r="I89" s="37">
        <v>23953.7</v>
      </c>
      <c r="J89" s="37">
        <v>0</v>
      </c>
      <c r="K89" s="37">
        <v>0</v>
      </c>
      <c r="L89" s="37">
        <v>0</v>
      </c>
      <c r="M89" s="37">
        <f t="shared" si="24"/>
        <v>69.860851097462557</v>
      </c>
      <c r="N89" s="37">
        <f t="shared" si="29"/>
        <v>10334.030000000002</v>
      </c>
      <c r="O89" s="37">
        <f t="shared" si="25"/>
        <v>69.860851097462557</v>
      </c>
      <c r="P89" s="37">
        <f t="shared" si="30"/>
        <v>10334.030000000002</v>
      </c>
      <c r="Q89" s="37" t="str">
        <f t="shared" si="26"/>
        <v>-</v>
      </c>
      <c r="R89" s="37">
        <f t="shared" si="31"/>
        <v>0</v>
      </c>
      <c r="S89" s="37" t="str">
        <f t="shared" si="27"/>
        <v>-</v>
      </c>
      <c r="T89" s="37">
        <f t="shared" si="32"/>
        <v>0</v>
      </c>
      <c r="U89" s="40"/>
    </row>
    <row r="90" spans="1:21" s="4" customFormat="1" ht="27" outlineLevel="3" x14ac:dyDescent="0.25">
      <c r="A90" s="65"/>
      <c r="B90" s="185" t="s">
        <v>486</v>
      </c>
      <c r="C90" s="37">
        <f t="shared" si="23"/>
        <v>100</v>
      </c>
      <c r="D90" s="37">
        <v>100</v>
      </c>
      <c r="E90" s="37">
        <v>0</v>
      </c>
      <c r="F90" s="37">
        <v>0</v>
      </c>
      <c r="G90" s="37">
        <v>0</v>
      </c>
      <c r="H90" s="37">
        <f>SUM(I90:K90)</f>
        <v>100</v>
      </c>
      <c r="I90" s="37">
        <v>100</v>
      </c>
      <c r="J90" s="37">
        <v>0</v>
      </c>
      <c r="K90" s="37">
        <v>0</v>
      </c>
      <c r="L90" s="37">
        <v>0</v>
      </c>
      <c r="M90" s="37">
        <f t="shared" si="24"/>
        <v>100</v>
      </c>
      <c r="N90" s="37">
        <f t="shared" si="29"/>
        <v>0</v>
      </c>
      <c r="O90" s="37">
        <f t="shared" si="25"/>
        <v>100</v>
      </c>
      <c r="P90" s="37">
        <f t="shared" si="30"/>
        <v>0</v>
      </c>
      <c r="Q90" s="37" t="str">
        <f t="shared" si="26"/>
        <v>-</v>
      </c>
      <c r="R90" s="37">
        <f t="shared" si="31"/>
        <v>0</v>
      </c>
      <c r="S90" s="37" t="str">
        <f t="shared" si="27"/>
        <v>-</v>
      </c>
      <c r="T90" s="37">
        <f t="shared" si="32"/>
        <v>0</v>
      </c>
      <c r="U90" s="40" t="s">
        <v>493</v>
      </c>
    </row>
    <row r="91" spans="1:21" s="4" customFormat="1" ht="27" outlineLevel="3" x14ac:dyDescent="0.25">
      <c r="A91" s="65"/>
      <c r="B91" s="185" t="s">
        <v>487</v>
      </c>
      <c r="C91" s="37">
        <f t="shared" si="23"/>
        <v>55</v>
      </c>
      <c r="D91" s="37">
        <v>55</v>
      </c>
      <c r="E91" s="37">
        <v>0</v>
      </c>
      <c r="F91" s="37">
        <v>0</v>
      </c>
      <c r="G91" s="37">
        <v>0</v>
      </c>
      <c r="H91" s="37">
        <f>SUM(I91:K91)</f>
        <v>0</v>
      </c>
      <c r="I91" s="37"/>
      <c r="J91" s="37"/>
      <c r="K91" s="37"/>
      <c r="L91" s="37"/>
      <c r="M91" s="37">
        <f t="shared" si="24"/>
        <v>0</v>
      </c>
      <c r="N91" s="37"/>
      <c r="O91" s="37"/>
      <c r="P91" s="37"/>
      <c r="Q91" s="37"/>
      <c r="R91" s="37"/>
      <c r="S91" s="37"/>
      <c r="T91" s="37"/>
      <c r="U91" s="40" t="s">
        <v>531</v>
      </c>
    </row>
    <row r="92" spans="1:21" s="4" customFormat="1" outlineLevel="3" x14ac:dyDescent="0.25">
      <c r="A92" s="65"/>
      <c r="B92" s="185" t="s">
        <v>377</v>
      </c>
      <c r="C92" s="37">
        <f t="shared" si="23"/>
        <v>234.1</v>
      </c>
      <c r="D92" s="37">
        <v>234.1</v>
      </c>
      <c r="E92" s="37">
        <v>0</v>
      </c>
      <c r="F92" s="37">
        <v>0</v>
      </c>
      <c r="G92" s="37">
        <v>0</v>
      </c>
      <c r="H92" s="37">
        <f>SUM(I92:K92)</f>
        <v>226.2</v>
      </c>
      <c r="I92" s="37">
        <v>226.2</v>
      </c>
      <c r="J92" s="37">
        <v>0</v>
      </c>
      <c r="K92" s="37">
        <v>0</v>
      </c>
      <c r="L92" s="37">
        <v>0</v>
      </c>
      <c r="M92" s="37">
        <f t="shared" si="24"/>
        <v>96.625373771892356</v>
      </c>
      <c r="N92" s="37">
        <f>C92-H92</f>
        <v>7.9000000000000057</v>
      </c>
      <c r="O92" s="37">
        <f>IFERROR(I92/D92*100,"-")</f>
        <v>96.625373771892356</v>
      </c>
      <c r="P92" s="37">
        <f>D92-I92</f>
        <v>7.9000000000000057</v>
      </c>
      <c r="Q92" s="37" t="str">
        <f>IFERROR(J92/E92*100,"-")</f>
        <v>-</v>
      </c>
      <c r="R92" s="37">
        <f>E92-J92</f>
        <v>0</v>
      </c>
      <c r="S92" s="37" t="str">
        <f>IFERROR(K92/F92*100,"-")</f>
        <v>-</v>
      </c>
      <c r="T92" s="37">
        <f>F92-K92</f>
        <v>0</v>
      </c>
      <c r="U92" s="40"/>
    </row>
    <row r="93" spans="1:21" s="4" customFormat="1" ht="27" outlineLevel="3" x14ac:dyDescent="0.25">
      <c r="A93" s="65"/>
      <c r="B93" s="185" t="s">
        <v>9</v>
      </c>
      <c r="C93" s="37">
        <f>SUM(D93:F93)</f>
        <v>25.8</v>
      </c>
      <c r="D93" s="37">
        <v>25.8</v>
      </c>
      <c r="E93" s="37"/>
      <c r="F93" s="37"/>
      <c r="G93" s="37"/>
      <c r="H93" s="37">
        <f>SUM(I93:K93)</f>
        <v>0</v>
      </c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40"/>
    </row>
    <row r="94" spans="1:21" s="4" customFormat="1" ht="81" outlineLevel="3" x14ac:dyDescent="0.25">
      <c r="A94" s="65"/>
      <c r="B94" s="185" t="s">
        <v>700</v>
      </c>
      <c r="C94" s="37">
        <f>SUM(D94:F94)</f>
        <v>103.2</v>
      </c>
      <c r="D94" s="37"/>
      <c r="E94" s="37">
        <v>103.2</v>
      </c>
      <c r="F94" s="37"/>
      <c r="G94" s="37"/>
      <c r="H94" s="37">
        <f>SUM(I94:K94)</f>
        <v>0</v>
      </c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40"/>
    </row>
    <row r="95" spans="1:21" s="4" customFormat="1" ht="28.5" customHeight="1" outlineLevel="2" x14ac:dyDescent="0.25">
      <c r="A95" s="65"/>
      <c r="B95" s="185" t="s">
        <v>703</v>
      </c>
      <c r="C95" s="37">
        <f>SUM(D95:F95)</f>
        <v>43401.4</v>
      </c>
      <c r="D95" s="37">
        <f>SUM(D96:D102)</f>
        <v>42796.6</v>
      </c>
      <c r="E95" s="37">
        <f>SUM(E96:E102)</f>
        <v>604.79999999999995</v>
      </c>
      <c r="F95" s="37">
        <f>SUM(F96:F102)</f>
        <v>0</v>
      </c>
      <c r="G95" s="37">
        <v>0</v>
      </c>
      <c r="H95" s="37">
        <f t="shared" si="28"/>
        <v>26509.3</v>
      </c>
      <c r="I95" s="37">
        <f>SUM(I96:I102)</f>
        <v>25904.5</v>
      </c>
      <c r="J95" s="37">
        <f>SUM(J96:J102)</f>
        <v>604.79999999999995</v>
      </c>
      <c r="K95" s="37">
        <f>SUM(K96:K102)</f>
        <v>0</v>
      </c>
      <c r="L95" s="37">
        <f>SUM(L96:L102)</f>
        <v>0</v>
      </c>
      <c r="M95" s="37">
        <f>IFERROR(H95/C95*100,"-")</f>
        <v>61.079366103397582</v>
      </c>
      <c r="N95" s="37">
        <f t="shared" si="29"/>
        <v>16892.100000000002</v>
      </c>
      <c r="O95" s="37">
        <f>IFERROR(I95/D95*100,"-")</f>
        <v>60.529341115883042</v>
      </c>
      <c r="P95" s="37">
        <f t="shared" si="30"/>
        <v>16892.099999999999</v>
      </c>
      <c r="Q95" s="37">
        <f>IFERROR(J95/E95*100,"-")</f>
        <v>100</v>
      </c>
      <c r="R95" s="37">
        <f t="shared" si="31"/>
        <v>0</v>
      </c>
      <c r="S95" s="37" t="str">
        <f>IFERROR(K95/F95*100,"-")</f>
        <v>-</v>
      </c>
      <c r="T95" s="37">
        <f t="shared" si="32"/>
        <v>0</v>
      </c>
      <c r="U95" s="40"/>
    </row>
    <row r="96" spans="1:21" s="4" customFormat="1" ht="27" outlineLevel="3" x14ac:dyDescent="0.25">
      <c r="A96" s="65"/>
      <c r="B96" s="185" t="s">
        <v>385</v>
      </c>
      <c r="C96" s="37">
        <f t="shared" si="23"/>
        <v>42371.4</v>
      </c>
      <c r="D96" s="37">
        <v>41766.6</v>
      </c>
      <c r="E96" s="37">
        <v>604.79999999999995</v>
      </c>
      <c r="F96" s="37">
        <v>0</v>
      </c>
      <c r="G96" s="37">
        <v>0</v>
      </c>
      <c r="H96" s="37">
        <f t="shared" si="28"/>
        <v>25838.2</v>
      </c>
      <c r="I96" s="37">
        <v>25233.4</v>
      </c>
      <c r="J96" s="37">
        <v>604.79999999999995</v>
      </c>
      <c r="K96" s="37">
        <v>0</v>
      </c>
      <c r="L96" s="37">
        <v>0</v>
      </c>
      <c r="M96" s="37">
        <f t="shared" si="24"/>
        <v>60.980283870724115</v>
      </c>
      <c r="N96" s="37">
        <f t="shared" si="29"/>
        <v>16533.2</v>
      </c>
      <c r="O96" s="37">
        <f t="shared" si="25"/>
        <v>60.415260040319311</v>
      </c>
      <c r="P96" s="37">
        <f t="shared" si="30"/>
        <v>16533.199999999997</v>
      </c>
      <c r="Q96" s="37">
        <f t="shared" si="26"/>
        <v>100</v>
      </c>
      <c r="R96" s="37">
        <f t="shared" si="31"/>
        <v>0</v>
      </c>
      <c r="S96" s="37" t="str">
        <f t="shared" si="27"/>
        <v>-</v>
      </c>
      <c r="T96" s="37">
        <f t="shared" si="32"/>
        <v>0</v>
      </c>
      <c r="U96" s="40" t="s">
        <v>491</v>
      </c>
    </row>
    <row r="97" spans="1:21" s="4" customFormat="1" ht="40.5" outlineLevel="3" x14ac:dyDescent="0.25">
      <c r="A97" s="65"/>
      <c r="B97" s="185" t="s">
        <v>17</v>
      </c>
      <c r="C97" s="37">
        <f t="shared" si="23"/>
        <v>200</v>
      </c>
      <c r="D97" s="37">
        <v>200</v>
      </c>
      <c r="E97" s="37">
        <v>0</v>
      </c>
      <c r="F97" s="37">
        <v>0</v>
      </c>
      <c r="G97" s="37">
        <v>0</v>
      </c>
      <c r="H97" s="37">
        <f t="shared" si="28"/>
        <v>76.8</v>
      </c>
      <c r="I97" s="37">
        <v>76.8</v>
      </c>
      <c r="J97" s="37">
        <v>0</v>
      </c>
      <c r="K97" s="37">
        <v>0</v>
      </c>
      <c r="L97" s="37">
        <v>0</v>
      </c>
      <c r="M97" s="37">
        <f t="shared" si="24"/>
        <v>38.4</v>
      </c>
      <c r="N97" s="37">
        <f t="shared" si="29"/>
        <v>123.2</v>
      </c>
      <c r="O97" s="37">
        <f t="shared" si="25"/>
        <v>38.4</v>
      </c>
      <c r="P97" s="37">
        <f t="shared" si="30"/>
        <v>123.2</v>
      </c>
      <c r="Q97" s="37" t="str">
        <f t="shared" si="26"/>
        <v>-</v>
      </c>
      <c r="R97" s="37">
        <f t="shared" si="31"/>
        <v>0</v>
      </c>
      <c r="S97" s="37" t="str">
        <f t="shared" si="27"/>
        <v>-</v>
      </c>
      <c r="T97" s="37">
        <f t="shared" si="32"/>
        <v>0</v>
      </c>
      <c r="U97" s="40"/>
    </row>
    <row r="98" spans="1:21" s="4" customFormat="1" ht="27" outlineLevel="3" x14ac:dyDescent="0.25">
      <c r="A98" s="65"/>
      <c r="B98" s="185" t="s">
        <v>18</v>
      </c>
      <c r="C98" s="37">
        <f t="shared" si="23"/>
        <v>80</v>
      </c>
      <c r="D98" s="37">
        <v>80</v>
      </c>
      <c r="E98" s="37">
        <v>0</v>
      </c>
      <c r="F98" s="37">
        <v>0</v>
      </c>
      <c r="G98" s="37">
        <v>0</v>
      </c>
      <c r="H98" s="37">
        <f t="shared" si="28"/>
        <v>80</v>
      </c>
      <c r="I98" s="37">
        <v>80</v>
      </c>
      <c r="J98" s="37">
        <v>0</v>
      </c>
      <c r="K98" s="37">
        <v>0</v>
      </c>
      <c r="L98" s="37">
        <v>0</v>
      </c>
      <c r="M98" s="37">
        <f t="shared" si="24"/>
        <v>100</v>
      </c>
      <c r="N98" s="37">
        <f t="shared" si="29"/>
        <v>0</v>
      </c>
      <c r="O98" s="37">
        <f t="shared" si="25"/>
        <v>100</v>
      </c>
      <c r="P98" s="37">
        <f t="shared" si="30"/>
        <v>0</v>
      </c>
      <c r="Q98" s="37" t="str">
        <f t="shared" si="26"/>
        <v>-</v>
      </c>
      <c r="R98" s="37">
        <f t="shared" si="31"/>
        <v>0</v>
      </c>
      <c r="S98" s="37" t="str">
        <f t="shared" si="27"/>
        <v>-</v>
      </c>
      <c r="T98" s="37">
        <f t="shared" si="32"/>
        <v>0</v>
      </c>
      <c r="U98" s="40" t="s">
        <v>710</v>
      </c>
    </row>
    <row r="99" spans="1:21" s="4" customFormat="1" ht="40.5" outlineLevel="3" x14ac:dyDescent="0.25">
      <c r="A99" s="65"/>
      <c r="B99" s="185" t="s">
        <v>19</v>
      </c>
      <c r="C99" s="37">
        <f t="shared" si="23"/>
        <v>200</v>
      </c>
      <c r="D99" s="37">
        <v>200</v>
      </c>
      <c r="E99" s="37">
        <v>0</v>
      </c>
      <c r="F99" s="37">
        <v>0</v>
      </c>
      <c r="G99" s="37">
        <v>0</v>
      </c>
      <c r="H99" s="37">
        <f t="shared" si="28"/>
        <v>200</v>
      </c>
      <c r="I99" s="37">
        <v>200</v>
      </c>
      <c r="J99" s="37">
        <v>0</v>
      </c>
      <c r="K99" s="37">
        <v>0</v>
      </c>
      <c r="L99" s="37">
        <v>0</v>
      </c>
      <c r="M99" s="37">
        <f t="shared" si="24"/>
        <v>100</v>
      </c>
      <c r="N99" s="37">
        <f t="shared" si="29"/>
        <v>0</v>
      </c>
      <c r="O99" s="37">
        <f t="shared" si="25"/>
        <v>100</v>
      </c>
      <c r="P99" s="37">
        <f t="shared" si="30"/>
        <v>0</v>
      </c>
      <c r="Q99" s="37" t="str">
        <f t="shared" si="26"/>
        <v>-</v>
      </c>
      <c r="R99" s="37">
        <f t="shared" si="31"/>
        <v>0</v>
      </c>
      <c r="S99" s="37" t="str">
        <f t="shared" si="27"/>
        <v>-</v>
      </c>
      <c r="T99" s="37">
        <f t="shared" si="32"/>
        <v>0</v>
      </c>
      <c r="U99" s="40" t="s">
        <v>711</v>
      </c>
    </row>
    <row r="100" spans="1:21" s="4" customFormat="1" ht="51" customHeight="1" outlineLevel="3" x14ac:dyDescent="0.25">
      <c r="A100" s="65"/>
      <c r="B100" s="185" t="s">
        <v>20</v>
      </c>
      <c r="C100" s="37">
        <f t="shared" si="23"/>
        <v>150</v>
      </c>
      <c r="D100" s="37">
        <v>150</v>
      </c>
      <c r="E100" s="37">
        <v>0</v>
      </c>
      <c r="F100" s="37">
        <v>0</v>
      </c>
      <c r="G100" s="37">
        <v>0</v>
      </c>
      <c r="H100" s="37">
        <f t="shared" si="28"/>
        <v>23.9</v>
      </c>
      <c r="I100" s="37">
        <v>23.9</v>
      </c>
      <c r="J100" s="37">
        <v>0</v>
      </c>
      <c r="K100" s="37">
        <v>0</v>
      </c>
      <c r="L100" s="37">
        <v>0</v>
      </c>
      <c r="M100" s="37">
        <f t="shared" si="24"/>
        <v>15.933333333333334</v>
      </c>
      <c r="N100" s="37">
        <f t="shared" si="29"/>
        <v>126.1</v>
      </c>
      <c r="O100" s="37">
        <f t="shared" si="25"/>
        <v>15.933333333333334</v>
      </c>
      <c r="P100" s="37">
        <f t="shared" si="30"/>
        <v>126.1</v>
      </c>
      <c r="Q100" s="37" t="str">
        <f t="shared" si="26"/>
        <v>-</v>
      </c>
      <c r="R100" s="37">
        <f t="shared" si="31"/>
        <v>0</v>
      </c>
      <c r="S100" s="37" t="str">
        <f t="shared" si="27"/>
        <v>-</v>
      </c>
      <c r="T100" s="37">
        <f t="shared" si="32"/>
        <v>0</v>
      </c>
      <c r="U100" s="40" t="s">
        <v>492</v>
      </c>
    </row>
    <row r="101" spans="1:21" s="4" customFormat="1" ht="40.5" outlineLevel="3" x14ac:dyDescent="0.25">
      <c r="A101" s="65"/>
      <c r="B101" s="185" t="s">
        <v>702</v>
      </c>
      <c r="C101" s="37">
        <f t="shared" si="23"/>
        <v>300</v>
      </c>
      <c r="D101" s="37">
        <v>300</v>
      </c>
      <c r="E101" s="37"/>
      <c r="F101" s="37"/>
      <c r="G101" s="37"/>
      <c r="H101" s="37">
        <f t="shared" si="28"/>
        <v>204.1</v>
      </c>
      <c r="I101" s="37">
        <v>204.1</v>
      </c>
      <c r="J101" s="37"/>
      <c r="K101" s="37"/>
      <c r="L101" s="37"/>
      <c r="M101" s="37"/>
      <c r="N101" s="37"/>
      <c r="O101" s="37">
        <f t="shared" si="25"/>
        <v>68.033333333333331</v>
      </c>
      <c r="P101" s="37">
        <f t="shared" si="30"/>
        <v>95.9</v>
      </c>
      <c r="Q101" s="37"/>
      <c r="R101" s="37"/>
      <c r="S101" s="37"/>
      <c r="T101" s="37"/>
      <c r="U101" s="40"/>
    </row>
    <row r="102" spans="1:21" s="4" customFormat="1" ht="18" customHeight="1" outlineLevel="3" x14ac:dyDescent="0.25">
      <c r="A102" s="65"/>
      <c r="B102" s="185" t="s">
        <v>377</v>
      </c>
      <c r="C102" s="37">
        <f>SUM(D102:F102)</f>
        <v>100</v>
      </c>
      <c r="D102" s="37">
        <v>100</v>
      </c>
      <c r="E102" s="37">
        <v>0</v>
      </c>
      <c r="F102" s="37">
        <v>0</v>
      </c>
      <c r="G102" s="37">
        <v>0</v>
      </c>
      <c r="H102" s="37">
        <f>SUM(I102:K102)</f>
        <v>86.3</v>
      </c>
      <c r="I102" s="37">
        <v>86.3</v>
      </c>
      <c r="J102" s="37">
        <v>0</v>
      </c>
      <c r="K102" s="37">
        <v>0</v>
      </c>
      <c r="L102" s="37">
        <v>0</v>
      </c>
      <c r="M102" s="37">
        <f>IFERROR(H102/C102*100,"-")</f>
        <v>86.3</v>
      </c>
      <c r="N102" s="37">
        <f>C102-H102</f>
        <v>13.700000000000003</v>
      </c>
      <c r="O102" s="37">
        <f>IFERROR(I102/D102*100,"-")</f>
        <v>86.3</v>
      </c>
      <c r="P102" s="37">
        <f>D102-I102</f>
        <v>13.700000000000003</v>
      </c>
      <c r="Q102" s="37" t="str">
        <f>IFERROR(J102/E102*100,"-")</f>
        <v>-</v>
      </c>
      <c r="R102" s="37">
        <f>E102-J102</f>
        <v>0</v>
      </c>
      <c r="S102" s="37" t="str">
        <f>IFERROR(K102/F102*100,"-")</f>
        <v>-</v>
      </c>
      <c r="T102" s="37">
        <f>F102-K102</f>
        <v>0</v>
      </c>
      <c r="U102" s="40" t="s">
        <v>712</v>
      </c>
    </row>
    <row r="103" spans="1:21" s="9" customFormat="1" ht="67.5" outlineLevel="1" x14ac:dyDescent="0.2">
      <c r="A103" s="187"/>
      <c r="B103" s="79" t="s">
        <v>386</v>
      </c>
      <c r="C103" s="67">
        <f t="shared" si="23"/>
        <v>16861.3</v>
      </c>
      <c r="D103" s="67">
        <f>SUM(D104:D104)</f>
        <v>16861.3</v>
      </c>
      <c r="E103" s="67">
        <f>SUM(E104:E104)</f>
        <v>0</v>
      </c>
      <c r="F103" s="67">
        <f>SUM(F104:F104)</f>
        <v>0</v>
      </c>
      <c r="G103" s="67">
        <f>SUM(G104:G104)</f>
        <v>8714.7000000000007</v>
      </c>
      <c r="H103" s="67">
        <f t="shared" si="28"/>
        <v>10064.4</v>
      </c>
      <c r="I103" s="67">
        <f>SUM(I104:I104)</f>
        <v>10064.4</v>
      </c>
      <c r="J103" s="67">
        <f>SUM(J104:J104)</f>
        <v>0</v>
      </c>
      <c r="K103" s="67">
        <f>SUM(K104:K104)</f>
        <v>0</v>
      </c>
      <c r="L103" s="67">
        <f>SUM(L104:L104)</f>
        <v>3242.4</v>
      </c>
      <c r="M103" s="67">
        <f t="shared" si="24"/>
        <v>59.689347796433253</v>
      </c>
      <c r="N103" s="67">
        <f t="shared" si="29"/>
        <v>6796.9</v>
      </c>
      <c r="O103" s="67">
        <f t="shared" si="25"/>
        <v>59.689347796433253</v>
      </c>
      <c r="P103" s="67">
        <f t="shared" si="30"/>
        <v>6796.9</v>
      </c>
      <c r="Q103" s="67" t="str">
        <f t="shared" si="26"/>
        <v>-</v>
      </c>
      <c r="R103" s="67">
        <f t="shared" si="31"/>
        <v>0</v>
      </c>
      <c r="S103" s="67" t="str">
        <f t="shared" si="27"/>
        <v>-</v>
      </c>
      <c r="T103" s="67">
        <f t="shared" si="32"/>
        <v>0</v>
      </c>
      <c r="U103" s="40"/>
    </row>
    <row r="104" spans="1:21" s="4" customFormat="1" ht="27" outlineLevel="2" x14ac:dyDescent="0.25">
      <c r="A104" s="143"/>
      <c r="B104" s="185" t="s">
        <v>704</v>
      </c>
      <c r="C104" s="37">
        <f t="shared" si="23"/>
        <v>16861.3</v>
      </c>
      <c r="D104" s="37">
        <v>16861.3</v>
      </c>
      <c r="E104" s="37">
        <v>0</v>
      </c>
      <c r="F104" s="37">
        <v>0</v>
      </c>
      <c r="G104" s="37">
        <v>8714.7000000000007</v>
      </c>
      <c r="H104" s="37">
        <f t="shared" si="28"/>
        <v>10064.4</v>
      </c>
      <c r="I104" s="37">
        <v>10064.4</v>
      </c>
      <c r="J104" s="37">
        <v>0</v>
      </c>
      <c r="K104" s="37">
        <v>0</v>
      </c>
      <c r="L104" s="37">
        <v>3242.4</v>
      </c>
      <c r="M104" s="37">
        <f>IFERROR(H104/C104*100,"-")</f>
        <v>59.689347796433253</v>
      </c>
      <c r="N104" s="37">
        <f t="shared" si="29"/>
        <v>6796.9</v>
      </c>
      <c r="O104" s="37">
        <f t="shared" si="25"/>
        <v>59.689347796433253</v>
      </c>
      <c r="P104" s="37">
        <f t="shared" si="30"/>
        <v>6796.9</v>
      </c>
      <c r="Q104" s="37" t="str">
        <f t="shared" si="26"/>
        <v>-</v>
      </c>
      <c r="R104" s="37">
        <f t="shared" si="31"/>
        <v>0</v>
      </c>
      <c r="S104" s="37" t="str">
        <f t="shared" si="27"/>
        <v>-</v>
      </c>
      <c r="T104" s="37">
        <f t="shared" si="32"/>
        <v>0</v>
      </c>
      <c r="U104" s="40" t="s">
        <v>426</v>
      </c>
    </row>
    <row r="105" spans="1:21" s="9" customFormat="1" ht="40.5" outlineLevel="1" x14ac:dyDescent="0.25">
      <c r="A105" s="78"/>
      <c r="B105" s="79" t="s">
        <v>387</v>
      </c>
      <c r="C105" s="67">
        <f t="shared" ref="C105:C150" si="35">SUM(D105:F105)</f>
        <v>47592.2</v>
      </c>
      <c r="D105" s="67">
        <f>D106</f>
        <v>47592.2</v>
      </c>
      <c r="E105" s="67">
        <f>E106</f>
        <v>0</v>
      </c>
      <c r="F105" s="67">
        <f>F106</f>
        <v>0</v>
      </c>
      <c r="G105" s="67">
        <f>G107</f>
        <v>0</v>
      </c>
      <c r="H105" s="67">
        <f t="shared" ref="H105:H151" si="36">SUM(I105:K105)</f>
        <v>23028.7</v>
      </c>
      <c r="I105" s="67">
        <f>I106</f>
        <v>23028.7</v>
      </c>
      <c r="J105" s="67">
        <f>J106</f>
        <v>0</v>
      </c>
      <c r="K105" s="67">
        <f>K106</f>
        <v>0</v>
      </c>
      <c r="L105" s="67">
        <f>L107</f>
        <v>0</v>
      </c>
      <c r="M105" s="67">
        <f t="shared" si="24"/>
        <v>48.387550901198104</v>
      </c>
      <c r="N105" s="67">
        <f t="shared" si="29"/>
        <v>24563.499999999996</v>
      </c>
      <c r="O105" s="67">
        <f t="shared" si="25"/>
        <v>48.387550901198104</v>
      </c>
      <c r="P105" s="67">
        <f t="shared" si="30"/>
        <v>24563.499999999996</v>
      </c>
      <c r="Q105" s="67" t="str">
        <f t="shared" si="26"/>
        <v>-</v>
      </c>
      <c r="R105" s="67">
        <f t="shared" si="31"/>
        <v>0</v>
      </c>
      <c r="S105" s="67" t="str">
        <f t="shared" si="27"/>
        <v>-</v>
      </c>
      <c r="T105" s="67">
        <f t="shared" si="32"/>
        <v>0</v>
      </c>
      <c r="U105" s="116"/>
    </row>
    <row r="106" spans="1:21" s="4" customFormat="1" ht="36" customHeight="1" outlineLevel="2" x14ac:dyDescent="0.25">
      <c r="A106" s="65"/>
      <c r="B106" s="185" t="s">
        <v>705</v>
      </c>
      <c r="C106" s="37">
        <f>SUM(D106:F106)</f>
        <v>47592.2</v>
      </c>
      <c r="D106" s="37">
        <f>D107+D108</f>
        <v>47592.2</v>
      </c>
      <c r="E106" s="37">
        <f>E107+E108</f>
        <v>0</v>
      </c>
      <c r="F106" s="37">
        <f>F107+F108</f>
        <v>0</v>
      </c>
      <c r="G106" s="37">
        <f>G107+G108</f>
        <v>0</v>
      </c>
      <c r="H106" s="37">
        <f>SUM(I106:K106)</f>
        <v>23028.7</v>
      </c>
      <c r="I106" s="37">
        <f>I107+I108</f>
        <v>23028.7</v>
      </c>
      <c r="J106" s="37">
        <f>J107+J108</f>
        <v>0</v>
      </c>
      <c r="K106" s="37">
        <f>K107+K108</f>
        <v>0</v>
      </c>
      <c r="L106" s="37">
        <v>0</v>
      </c>
      <c r="M106" s="37">
        <f>IFERROR(H106/C106*100,"-")</f>
        <v>48.387550901198104</v>
      </c>
      <c r="N106" s="37">
        <f t="shared" si="29"/>
        <v>24563.499999999996</v>
      </c>
      <c r="O106" s="37">
        <f>IFERROR(I106/D106*100,"-")</f>
        <v>48.387550901198104</v>
      </c>
      <c r="P106" s="37">
        <f t="shared" si="30"/>
        <v>24563.499999999996</v>
      </c>
      <c r="Q106" s="37" t="str">
        <f>IFERROR(J106/E106*100,"-")</f>
        <v>-</v>
      </c>
      <c r="R106" s="37">
        <f t="shared" si="31"/>
        <v>0</v>
      </c>
      <c r="S106" s="37" t="str">
        <f>IFERROR(K106/F106*100,"-")</f>
        <v>-</v>
      </c>
      <c r="T106" s="37">
        <f t="shared" si="32"/>
        <v>0</v>
      </c>
      <c r="U106" s="116" t="s">
        <v>426</v>
      </c>
    </row>
    <row r="107" spans="1:21" s="4" customFormat="1" ht="27" outlineLevel="3" x14ac:dyDescent="0.25">
      <c r="A107" s="65"/>
      <c r="B107" s="185" t="s">
        <v>388</v>
      </c>
      <c r="C107" s="37">
        <f t="shared" si="35"/>
        <v>10709</v>
      </c>
      <c r="D107" s="37">
        <v>10709</v>
      </c>
      <c r="E107" s="37">
        <v>0</v>
      </c>
      <c r="F107" s="37">
        <v>0</v>
      </c>
      <c r="G107" s="37">
        <v>0</v>
      </c>
      <c r="H107" s="37">
        <f t="shared" si="36"/>
        <v>5871.5</v>
      </c>
      <c r="I107" s="37">
        <v>5871.5</v>
      </c>
      <c r="J107" s="37">
        <v>0</v>
      </c>
      <c r="K107" s="37">
        <v>0</v>
      </c>
      <c r="L107" s="37">
        <v>0</v>
      </c>
      <c r="M107" s="37">
        <f t="shared" si="24"/>
        <v>54.827715006069667</v>
      </c>
      <c r="N107" s="37">
        <f t="shared" ref="N107:N154" si="37">C107-H107</f>
        <v>4837.5</v>
      </c>
      <c r="O107" s="37">
        <f t="shared" si="25"/>
        <v>54.827715006069667</v>
      </c>
      <c r="P107" s="37">
        <f t="shared" ref="P107:P152" si="38">D107-I107</f>
        <v>4837.5</v>
      </c>
      <c r="Q107" s="37" t="str">
        <f t="shared" si="26"/>
        <v>-</v>
      </c>
      <c r="R107" s="37">
        <f t="shared" ref="R107:R152" si="39">E107-J107</f>
        <v>0</v>
      </c>
      <c r="S107" s="37" t="str">
        <f t="shared" si="27"/>
        <v>-</v>
      </c>
      <c r="T107" s="37">
        <f t="shared" ref="T107:T154" si="40">F107-K107</f>
        <v>0</v>
      </c>
      <c r="U107" s="116"/>
    </row>
    <row r="108" spans="1:21" s="4" customFormat="1" ht="40.5" outlineLevel="3" x14ac:dyDescent="0.25">
      <c r="A108" s="65"/>
      <c r="B108" s="185" t="s">
        <v>389</v>
      </c>
      <c r="C108" s="37">
        <f t="shared" si="35"/>
        <v>36883.199999999997</v>
      </c>
      <c r="D108" s="37">
        <v>36883.199999999997</v>
      </c>
      <c r="E108" s="37">
        <v>0</v>
      </c>
      <c r="F108" s="37">
        <v>0</v>
      </c>
      <c r="G108" s="37"/>
      <c r="H108" s="37">
        <f t="shared" si="36"/>
        <v>17157.2</v>
      </c>
      <c r="I108" s="37">
        <v>17157.2</v>
      </c>
      <c r="J108" s="37">
        <v>0</v>
      </c>
      <c r="K108" s="37">
        <v>0</v>
      </c>
      <c r="L108" s="37"/>
      <c r="M108" s="37">
        <f t="shared" si="24"/>
        <v>46.51765573486032</v>
      </c>
      <c r="N108" s="37">
        <f t="shared" si="37"/>
        <v>19725.999999999996</v>
      </c>
      <c r="O108" s="37">
        <f t="shared" si="25"/>
        <v>46.51765573486032</v>
      </c>
      <c r="P108" s="37">
        <f t="shared" si="38"/>
        <v>19725.999999999996</v>
      </c>
      <c r="Q108" s="37" t="str">
        <f t="shared" si="26"/>
        <v>-</v>
      </c>
      <c r="R108" s="37">
        <f t="shared" si="39"/>
        <v>0</v>
      </c>
      <c r="S108" s="37" t="str">
        <f t="shared" si="27"/>
        <v>-</v>
      </c>
      <c r="T108" s="37">
        <f t="shared" si="40"/>
        <v>0</v>
      </c>
      <c r="U108" s="116"/>
    </row>
    <row r="109" spans="1:21" s="9" customFormat="1" ht="27" outlineLevel="1" x14ac:dyDescent="0.25">
      <c r="A109" s="78"/>
      <c r="B109" s="79" t="s">
        <v>390</v>
      </c>
      <c r="C109" s="67">
        <f t="shared" si="35"/>
        <v>8681.9</v>
      </c>
      <c r="D109" s="67">
        <f>D110+D111</f>
        <v>8411.9</v>
      </c>
      <c r="E109" s="67">
        <f>E110+E111</f>
        <v>270</v>
      </c>
      <c r="F109" s="67">
        <f>F110+F111</f>
        <v>0</v>
      </c>
      <c r="G109" s="67">
        <f>SUM(G110:G110)</f>
        <v>0</v>
      </c>
      <c r="H109" s="67">
        <f t="shared" si="36"/>
        <v>405.5</v>
      </c>
      <c r="I109" s="67">
        <f>I110+I111</f>
        <v>135.5</v>
      </c>
      <c r="J109" s="67">
        <f>J110+J111</f>
        <v>270</v>
      </c>
      <c r="K109" s="67">
        <f>K110+K111</f>
        <v>0</v>
      </c>
      <c r="L109" s="67">
        <f>SUM(L110:L110)</f>
        <v>0</v>
      </c>
      <c r="M109" s="67">
        <f t="shared" si="24"/>
        <v>4.6706366118015641</v>
      </c>
      <c r="N109" s="67">
        <f t="shared" si="37"/>
        <v>8276.4</v>
      </c>
      <c r="O109" s="67">
        <f t="shared" si="25"/>
        <v>1.6108132526539785</v>
      </c>
      <c r="P109" s="67">
        <f t="shared" si="38"/>
        <v>8276.4</v>
      </c>
      <c r="Q109" s="67">
        <f t="shared" si="26"/>
        <v>100</v>
      </c>
      <c r="R109" s="67">
        <f t="shared" si="39"/>
        <v>0</v>
      </c>
      <c r="S109" s="67" t="str">
        <f t="shared" si="27"/>
        <v>-</v>
      </c>
      <c r="T109" s="67">
        <f t="shared" si="40"/>
        <v>0</v>
      </c>
      <c r="U109" s="40"/>
    </row>
    <row r="110" spans="1:21" s="4" customFormat="1" ht="0.75" customHeight="1" outlineLevel="2" x14ac:dyDescent="0.25">
      <c r="A110" s="143"/>
      <c r="B110" s="185"/>
      <c r="C110" s="37">
        <f t="shared" si="35"/>
        <v>0</v>
      </c>
      <c r="D110" s="37">
        <v>0</v>
      </c>
      <c r="E110" s="37">
        <v>0</v>
      </c>
      <c r="F110" s="37">
        <v>0</v>
      </c>
      <c r="G110" s="37">
        <v>0</v>
      </c>
      <c r="H110" s="37">
        <f t="shared" si="36"/>
        <v>0</v>
      </c>
      <c r="I110" s="37">
        <v>0</v>
      </c>
      <c r="J110" s="37">
        <v>0</v>
      </c>
      <c r="K110" s="37">
        <v>0</v>
      </c>
      <c r="L110" s="37">
        <v>0</v>
      </c>
      <c r="M110" s="67" t="str">
        <f t="shared" si="24"/>
        <v>-</v>
      </c>
      <c r="N110" s="67">
        <f t="shared" si="37"/>
        <v>0</v>
      </c>
      <c r="O110" s="67" t="str">
        <f t="shared" si="25"/>
        <v>-</v>
      </c>
      <c r="P110" s="67">
        <f t="shared" si="38"/>
        <v>0</v>
      </c>
      <c r="Q110" s="67" t="str">
        <f t="shared" si="26"/>
        <v>-</v>
      </c>
      <c r="R110" s="67">
        <f t="shared" si="39"/>
        <v>0</v>
      </c>
      <c r="S110" s="67" t="str">
        <f t="shared" si="27"/>
        <v>-</v>
      </c>
      <c r="T110" s="67">
        <f t="shared" si="40"/>
        <v>0</v>
      </c>
      <c r="U110" s="40"/>
    </row>
    <row r="111" spans="1:21" s="4" customFormat="1" ht="60.75" customHeight="1" outlineLevel="2" x14ac:dyDescent="0.25">
      <c r="A111" s="143"/>
      <c r="B111" s="185" t="s">
        <v>706</v>
      </c>
      <c r="C111" s="37">
        <f t="shared" si="35"/>
        <v>8681.9</v>
      </c>
      <c r="D111" s="37">
        <v>8411.9</v>
      </c>
      <c r="E111" s="37">
        <v>270</v>
      </c>
      <c r="F111" s="37">
        <v>0</v>
      </c>
      <c r="G111" s="37"/>
      <c r="H111" s="37">
        <f t="shared" si="36"/>
        <v>405.5</v>
      </c>
      <c r="I111" s="37">
        <v>135.5</v>
      </c>
      <c r="J111" s="37">
        <v>270</v>
      </c>
      <c r="K111" s="37">
        <v>0</v>
      </c>
      <c r="L111" s="37"/>
      <c r="M111" s="67">
        <f t="shared" si="24"/>
        <v>4.6706366118015641</v>
      </c>
      <c r="N111" s="67">
        <f t="shared" si="37"/>
        <v>8276.4</v>
      </c>
      <c r="O111" s="67">
        <f t="shared" si="25"/>
        <v>1.6108132526539785</v>
      </c>
      <c r="P111" s="67">
        <f t="shared" si="38"/>
        <v>8276.4</v>
      </c>
      <c r="Q111" s="67">
        <f t="shared" si="26"/>
        <v>100</v>
      </c>
      <c r="R111" s="67">
        <f t="shared" si="39"/>
        <v>0</v>
      </c>
      <c r="S111" s="67" t="str">
        <f t="shared" si="27"/>
        <v>-</v>
      </c>
      <c r="T111" s="67">
        <f t="shared" si="40"/>
        <v>0</v>
      </c>
      <c r="U111" s="40" t="s">
        <v>713</v>
      </c>
    </row>
    <row r="112" spans="1:21" s="4" customFormat="1" ht="54" outlineLevel="1" x14ac:dyDescent="0.25">
      <c r="A112" s="143"/>
      <c r="B112" s="188" t="s">
        <v>391</v>
      </c>
      <c r="C112" s="67">
        <f t="shared" si="35"/>
        <v>36</v>
      </c>
      <c r="D112" s="67">
        <f>D113</f>
        <v>36</v>
      </c>
      <c r="E112" s="67">
        <f>E113</f>
        <v>0</v>
      </c>
      <c r="F112" s="67">
        <f>F113</f>
        <v>0</v>
      </c>
      <c r="G112" s="67">
        <f>G113</f>
        <v>0</v>
      </c>
      <c r="H112" s="54">
        <f t="shared" si="36"/>
        <v>36</v>
      </c>
      <c r="I112" s="54">
        <f>I113</f>
        <v>36</v>
      </c>
      <c r="J112" s="54">
        <f>J113</f>
        <v>0</v>
      </c>
      <c r="K112" s="54">
        <f>K113</f>
        <v>0</v>
      </c>
      <c r="L112" s="55">
        <f>L113</f>
        <v>0</v>
      </c>
      <c r="M112" s="67">
        <f t="shared" si="24"/>
        <v>100</v>
      </c>
      <c r="N112" s="67">
        <f t="shared" si="37"/>
        <v>0</v>
      </c>
      <c r="O112" s="67">
        <f t="shared" si="25"/>
        <v>100</v>
      </c>
      <c r="P112" s="67">
        <f t="shared" si="38"/>
        <v>0</v>
      </c>
      <c r="Q112" s="67" t="str">
        <f t="shared" si="26"/>
        <v>-</v>
      </c>
      <c r="R112" s="67">
        <f t="shared" si="39"/>
        <v>0</v>
      </c>
      <c r="S112" s="67" t="str">
        <f t="shared" si="27"/>
        <v>-</v>
      </c>
      <c r="T112" s="67">
        <f t="shared" si="40"/>
        <v>0</v>
      </c>
      <c r="U112" s="116"/>
    </row>
    <row r="113" spans="1:37" s="4" customFormat="1" ht="40.5" outlineLevel="2" x14ac:dyDescent="0.25">
      <c r="A113" s="143"/>
      <c r="B113" s="185" t="s">
        <v>563</v>
      </c>
      <c r="C113" s="37">
        <f t="shared" si="35"/>
        <v>36</v>
      </c>
      <c r="D113" s="37">
        <v>36</v>
      </c>
      <c r="E113" s="37">
        <v>0</v>
      </c>
      <c r="F113" s="37">
        <v>0</v>
      </c>
      <c r="G113" s="37">
        <v>0</v>
      </c>
      <c r="H113" s="37">
        <f t="shared" si="36"/>
        <v>36</v>
      </c>
      <c r="I113" s="37">
        <v>36</v>
      </c>
      <c r="J113" s="37">
        <v>0</v>
      </c>
      <c r="K113" s="37">
        <v>0</v>
      </c>
      <c r="L113" s="37">
        <v>0</v>
      </c>
      <c r="M113" s="37">
        <f t="shared" si="24"/>
        <v>100</v>
      </c>
      <c r="N113" s="37">
        <f t="shared" si="37"/>
        <v>0</v>
      </c>
      <c r="O113" s="37">
        <f t="shared" si="25"/>
        <v>100</v>
      </c>
      <c r="P113" s="37">
        <f t="shared" si="38"/>
        <v>0</v>
      </c>
      <c r="Q113" s="37" t="str">
        <f t="shared" si="26"/>
        <v>-</v>
      </c>
      <c r="R113" s="37">
        <f t="shared" si="39"/>
        <v>0</v>
      </c>
      <c r="S113" s="37" t="str">
        <f t="shared" si="27"/>
        <v>-</v>
      </c>
      <c r="T113" s="37">
        <f t="shared" si="40"/>
        <v>0</v>
      </c>
      <c r="U113" s="116" t="s">
        <v>490</v>
      </c>
    </row>
    <row r="114" spans="1:37" s="53" customFormat="1" ht="40.5" x14ac:dyDescent="0.25">
      <c r="A114" s="32">
        <v>6</v>
      </c>
      <c r="B114" s="33" t="s">
        <v>32</v>
      </c>
      <c r="C114" s="34">
        <f>SUM(D114:G114)</f>
        <v>175670.6</v>
      </c>
      <c r="D114" s="34">
        <f>D115+D123+D128+D140+D142+0.1</f>
        <v>135450.90000000002</v>
      </c>
      <c r="E114" s="34">
        <f>E115+E123+E128+E140+E142</f>
        <v>17266.800000000003</v>
      </c>
      <c r="F114" s="34">
        <f>F115+F123+F128+F140+F142</f>
        <v>0</v>
      </c>
      <c r="G114" s="34">
        <f>G115+G123+G128+G140+G142</f>
        <v>22952.9</v>
      </c>
      <c r="H114" s="34">
        <f>SUM(I114:L114)</f>
        <v>109440.59999999999</v>
      </c>
      <c r="I114" s="34">
        <f>I115+I123+I128+I140+I142</f>
        <v>93351.39999999998</v>
      </c>
      <c r="J114" s="34">
        <f>J115+J123+J128+J140+J142</f>
        <v>8104.6</v>
      </c>
      <c r="K114" s="34">
        <f>K115+K123+K128+K140+K142</f>
        <v>0</v>
      </c>
      <c r="L114" s="34">
        <f>L115+L123+L128+L140+L142</f>
        <v>7984.5999999999995</v>
      </c>
      <c r="M114" s="34">
        <f>IFERROR(H114/C114*100,"-")</f>
        <v>62.298756877929485</v>
      </c>
      <c r="N114" s="34">
        <f t="shared" si="37"/>
        <v>66230.000000000015</v>
      </c>
      <c r="O114" s="34">
        <f t="shared" si="25"/>
        <v>68.918995739415507</v>
      </c>
      <c r="P114" s="34">
        <f t="shared" si="38"/>
        <v>42099.500000000044</v>
      </c>
      <c r="Q114" s="34">
        <f t="shared" si="26"/>
        <v>46.937475386290444</v>
      </c>
      <c r="R114" s="34">
        <f t="shared" si="39"/>
        <v>9162.2000000000025</v>
      </c>
      <c r="S114" s="34" t="str">
        <f t="shared" si="27"/>
        <v>-</v>
      </c>
      <c r="T114" s="34">
        <f t="shared" si="40"/>
        <v>0</v>
      </c>
      <c r="U114" s="64"/>
    </row>
    <row r="115" spans="1:37" s="4" customFormat="1" ht="27" outlineLevel="1" x14ac:dyDescent="0.25">
      <c r="A115" s="78"/>
      <c r="B115" s="79" t="s">
        <v>22</v>
      </c>
      <c r="C115" s="67">
        <f>SUM(D115:F115)</f>
        <v>77672.700000000012</v>
      </c>
      <c r="D115" s="91">
        <f>D116+D119+D120</f>
        <v>76889.700000000012</v>
      </c>
      <c r="E115" s="91">
        <f>E116+E119+E120</f>
        <v>783</v>
      </c>
      <c r="F115" s="91">
        <f>F116+F119</f>
        <v>0</v>
      </c>
      <c r="G115" s="67">
        <f>G116+G119+G120</f>
        <v>10552.9</v>
      </c>
      <c r="H115" s="67">
        <f>SUM(I115:L115)</f>
        <v>62642.7</v>
      </c>
      <c r="I115" s="67">
        <f>I116+I119+I120</f>
        <v>58083.799999999996</v>
      </c>
      <c r="J115" s="67">
        <f t="shared" ref="J115:L115" si="41">J116+J119+J120</f>
        <v>248</v>
      </c>
      <c r="K115" s="67">
        <f t="shared" si="41"/>
        <v>0</v>
      </c>
      <c r="L115" s="67">
        <f t="shared" si="41"/>
        <v>4310.8999999999996</v>
      </c>
      <c r="M115" s="54">
        <f t="shared" si="24"/>
        <v>80.649571857293481</v>
      </c>
      <c r="N115" s="54">
        <f>C115-H115</f>
        <v>15030.000000000015</v>
      </c>
      <c r="O115" s="54">
        <f t="shared" si="25"/>
        <v>75.541717551245469</v>
      </c>
      <c r="P115" s="54">
        <f t="shared" si="38"/>
        <v>18805.900000000016</v>
      </c>
      <c r="Q115" s="54">
        <f t="shared" si="26"/>
        <v>31.673052362707537</v>
      </c>
      <c r="R115" s="54">
        <f t="shared" si="39"/>
        <v>535</v>
      </c>
      <c r="S115" s="54" t="str">
        <f t="shared" si="27"/>
        <v>-</v>
      </c>
      <c r="T115" s="54">
        <f t="shared" si="40"/>
        <v>0</v>
      </c>
      <c r="U115" s="4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</row>
    <row r="116" spans="1:37" s="4" customFormat="1" ht="54" outlineLevel="2" x14ac:dyDescent="0.25">
      <c r="A116" s="36"/>
      <c r="B116" s="77" t="s">
        <v>567</v>
      </c>
      <c r="C116" s="37">
        <f>SUM(D116:G116)</f>
        <v>75177.2</v>
      </c>
      <c r="D116" s="37">
        <f>SUM(D117:D118)</f>
        <v>64089.3</v>
      </c>
      <c r="E116" s="37">
        <f>SUM(E117:E118)</f>
        <v>535</v>
      </c>
      <c r="F116" s="37">
        <f>SUM(F117:F118)</f>
        <v>0</v>
      </c>
      <c r="G116" s="37">
        <f>SUM(G117:G118)</f>
        <v>10552.9</v>
      </c>
      <c r="H116" s="37">
        <f t="shared" si="36"/>
        <v>48037.7</v>
      </c>
      <c r="I116" s="37">
        <f>SUM(I117:I118)</f>
        <v>48037.7</v>
      </c>
      <c r="J116" s="37">
        <f>SUM(J117:J118)</f>
        <v>0</v>
      </c>
      <c r="K116" s="37">
        <f>SUM(K117:K118)</f>
        <v>0</v>
      </c>
      <c r="L116" s="37">
        <f>SUM(L117:L118)</f>
        <v>4310.8999999999996</v>
      </c>
      <c r="M116" s="55">
        <f t="shared" si="24"/>
        <v>63.899293934863231</v>
      </c>
      <c r="N116" s="55">
        <f t="shared" si="37"/>
        <v>27139.5</v>
      </c>
      <c r="O116" s="55">
        <f t="shared" si="25"/>
        <v>74.95432154821475</v>
      </c>
      <c r="P116" s="55">
        <f t="shared" si="38"/>
        <v>16051.600000000006</v>
      </c>
      <c r="Q116" s="55">
        <f t="shared" si="26"/>
        <v>0</v>
      </c>
      <c r="R116" s="55">
        <f t="shared" si="39"/>
        <v>535</v>
      </c>
      <c r="S116" s="55" t="str">
        <f t="shared" si="27"/>
        <v>-</v>
      </c>
      <c r="T116" s="55">
        <f t="shared" si="40"/>
        <v>0</v>
      </c>
      <c r="U116" s="40"/>
    </row>
    <row r="117" spans="1:37" s="4" customFormat="1" ht="33.75" customHeight="1" outlineLevel="3" x14ac:dyDescent="0.25">
      <c r="A117" s="36"/>
      <c r="B117" s="77" t="s">
        <v>325</v>
      </c>
      <c r="C117" s="37">
        <f>SUM(D117:G117)</f>
        <v>71177.2</v>
      </c>
      <c r="D117" s="37">
        <v>60089.3</v>
      </c>
      <c r="E117" s="37">
        <v>535</v>
      </c>
      <c r="F117" s="37">
        <v>0</v>
      </c>
      <c r="G117" s="37">
        <v>10552.9</v>
      </c>
      <c r="H117" s="37">
        <f t="shared" si="36"/>
        <v>44732</v>
      </c>
      <c r="I117" s="37">
        <v>44732</v>
      </c>
      <c r="J117" s="37">
        <v>0</v>
      </c>
      <c r="K117" s="37">
        <v>0</v>
      </c>
      <c r="L117" s="37">
        <v>4310.8999999999996</v>
      </c>
      <c r="M117" s="55">
        <f t="shared" si="24"/>
        <v>62.845967528927801</v>
      </c>
      <c r="N117" s="55">
        <f t="shared" si="37"/>
        <v>26445.199999999997</v>
      </c>
      <c r="O117" s="55">
        <f t="shared" si="25"/>
        <v>74.4425380225764</v>
      </c>
      <c r="P117" s="55">
        <f t="shared" si="38"/>
        <v>15357.300000000003</v>
      </c>
      <c r="Q117" s="55">
        <f t="shared" si="26"/>
        <v>0</v>
      </c>
      <c r="R117" s="55">
        <f t="shared" si="39"/>
        <v>535</v>
      </c>
      <c r="S117" s="55" t="str">
        <f t="shared" si="27"/>
        <v>-</v>
      </c>
      <c r="T117" s="55">
        <f t="shared" si="40"/>
        <v>0</v>
      </c>
      <c r="U117" s="83" t="s">
        <v>442</v>
      </c>
    </row>
    <row r="118" spans="1:37" s="4" customFormat="1" ht="40.5" outlineLevel="3" x14ac:dyDescent="0.25">
      <c r="A118" s="36"/>
      <c r="B118" s="77" t="s">
        <v>23</v>
      </c>
      <c r="C118" s="37">
        <f>SUM(D118:F118)</f>
        <v>4000</v>
      </c>
      <c r="D118" s="37">
        <v>4000</v>
      </c>
      <c r="E118" s="37">
        <v>0</v>
      </c>
      <c r="F118" s="37">
        <v>0</v>
      </c>
      <c r="G118" s="37"/>
      <c r="H118" s="37">
        <f t="shared" si="36"/>
        <v>3305.7</v>
      </c>
      <c r="I118" s="37">
        <v>3305.7</v>
      </c>
      <c r="J118" s="37">
        <v>0</v>
      </c>
      <c r="K118" s="37">
        <v>0</v>
      </c>
      <c r="L118" s="37"/>
      <c r="M118" s="55">
        <f t="shared" si="24"/>
        <v>82.642499999999998</v>
      </c>
      <c r="N118" s="55">
        <f t="shared" si="37"/>
        <v>694.30000000000018</v>
      </c>
      <c r="O118" s="55">
        <f t="shared" si="25"/>
        <v>82.642499999999998</v>
      </c>
      <c r="P118" s="55">
        <f t="shared" si="38"/>
        <v>694.30000000000018</v>
      </c>
      <c r="Q118" s="55" t="str">
        <f t="shared" si="26"/>
        <v>-</v>
      </c>
      <c r="R118" s="55">
        <f t="shared" si="39"/>
        <v>0</v>
      </c>
      <c r="S118" s="55" t="str">
        <f t="shared" si="27"/>
        <v>-</v>
      </c>
      <c r="T118" s="55">
        <f t="shared" si="40"/>
        <v>0</v>
      </c>
      <c r="U118" s="92" t="s">
        <v>575</v>
      </c>
    </row>
    <row r="119" spans="1:37" s="4" customFormat="1" ht="40.5" outlineLevel="2" x14ac:dyDescent="0.25">
      <c r="A119" s="36"/>
      <c r="B119" s="77" t="s">
        <v>568</v>
      </c>
      <c r="C119" s="37">
        <f t="shared" si="35"/>
        <v>12787.3</v>
      </c>
      <c r="D119" s="37">
        <v>12787.3</v>
      </c>
      <c r="E119" s="37">
        <v>0</v>
      </c>
      <c r="F119" s="37">
        <v>0</v>
      </c>
      <c r="G119" s="37">
        <v>0</v>
      </c>
      <c r="H119" s="37">
        <f t="shared" si="36"/>
        <v>10033</v>
      </c>
      <c r="I119" s="37">
        <v>10033</v>
      </c>
      <c r="J119" s="37">
        <v>0</v>
      </c>
      <c r="K119" s="37">
        <v>0</v>
      </c>
      <c r="L119" s="37">
        <v>0</v>
      </c>
      <c r="M119" s="55">
        <f t="shared" si="24"/>
        <v>78.460660186278574</v>
      </c>
      <c r="N119" s="55">
        <f t="shared" si="37"/>
        <v>2754.2999999999993</v>
      </c>
      <c r="O119" s="55">
        <f t="shared" si="25"/>
        <v>78.460660186278574</v>
      </c>
      <c r="P119" s="55">
        <f t="shared" si="38"/>
        <v>2754.2999999999993</v>
      </c>
      <c r="Q119" s="55" t="str">
        <f t="shared" si="26"/>
        <v>-</v>
      </c>
      <c r="R119" s="55">
        <f t="shared" si="39"/>
        <v>0</v>
      </c>
      <c r="S119" s="55" t="str">
        <f t="shared" si="27"/>
        <v>-</v>
      </c>
      <c r="T119" s="55">
        <f t="shared" si="40"/>
        <v>0</v>
      </c>
      <c r="U119" s="83" t="s">
        <v>442</v>
      </c>
    </row>
    <row r="120" spans="1:37" s="4" customFormat="1" ht="54" outlineLevel="2" x14ac:dyDescent="0.25">
      <c r="A120" s="36"/>
      <c r="B120" s="77" t="s">
        <v>569</v>
      </c>
      <c r="C120" s="37">
        <f t="shared" si="35"/>
        <v>261.10000000000002</v>
      </c>
      <c r="D120" s="37">
        <f>D121+D122</f>
        <v>13.100000000000001</v>
      </c>
      <c r="E120" s="37">
        <f>E121+E122</f>
        <v>248</v>
      </c>
      <c r="F120" s="37">
        <f>F121+F122</f>
        <v>0</v>
      </c>
      <c r="G120" s="37">
        <f>G121+G122</f>
        <v>0</v>
      </c>
      <c r="H120" s="37">
        <f>SUM(I120:K120)</f>
        <v>261.10000000000002</v>
      </c>
      <c r="I120" s="37">
        <v>13.1</v>
      </c>
      <c r="J120" s="37">
        <v>248</v>
      </c>
      <c r="K120" s="37">
        <f t="shared" ref="K120:L120" si="42">K121+K122</f>
        <v>0</v>
      </c>
      <c r="L120" s="37">
        <f t="shared" si="42"/>
        <v>0</v>
      </c>
      <c r="M120" s="55">
        <f t="shared" si="24"/>
        <v>100</v>
      </c>
      <c r="N120" s="55">
        <f t="shared" si="37"/>
        <v>0</v>
      </c>
      <c r="O120" s="55">
        <f t="shared" si="25"/>
        <v>99.999999999999986</v>
      </c>
      <c r="P120" s="55">
        <f t="shared" si="38"/>
        <v>0</v>
      </c>
      <c r="Q120" s="55">
        <f t="shared" si="26"/>
        <v>100</v>
      </c>
      <c r="R120" s="55">
        <f t="shared" si="39"/>
        <v>0</v>
      </c>
      <c r="S120" s="55" t="str">
        <f t="shared" si="27"/>
        <v>-</v>
      </c>
      <c r="T120" s="55">
        <f t="shared" si="40"/>
        <v>0</v>
      </c>
      <c r="U120" s="40"/>
    </row>
    <row r="121" spans="1:37" s="4" customFormat="1" ht="34.5" customHeight="1" outlineLevel="3" x14ac:dyDescent="0.25">
      <c r="A121" s="36"/>
      <c r="B121" s="77" t="s">
        <v>443</v>
      </c>
      <c r="C121" s="37">
        <f t="shared" si="35"/>
        <v>86.3</v>
      </c>
      <c r="D121" s="37">
        <v>4.3</v>
      </c>
      <c r="E121" s="37">
        <v>82</v>
      </c>
      <c r="F121" s="37">
        <v>0</v>
      </c>
      <c r="G121" s="37">
        <v>0</v>
      </c>
      <c r="H121" s="37">
        <f t="shared" si="36"/>
        <v>86.3</v>
      </c>
      <c r="I121" s="37">
        <v>4.3</v>
      </c>
      <c r="J121" s="37">
        <v>82</v>
      </c>
      <c r="K121" s="37">
        <v>0</v>
      </c>
      <c r="L121" s="37">
        <v>0</v>
      </c>
      <c r="M121" s="55">
        <f t="shared" si="24"/>
        <v>100</v>
      </c>
      <c r="N121" s="55">
        <f t="shared" si="37"/>
        <v>0</v>
      </c>
      <c r="O121" s="55">
        <f t="shared" si="25"/>
        <v>100</v>
      </c>
      <c r="P121" s="55">
        <f t="shared" si="38"/>
        <v>0</v>
      </c>
      <c r="Q121" s="55">
        <f t="shared" si="26"/>
        <v>100</v>
      </c>
      <c r="R121" s="55">
        <f t="shared" si="39"/>
        <v>0</v>
      </c>
      <c r="S121" s="55" t="str">
        <f t="shared" si="27"/>
        <v>-</v>
      </c>
      <c r="T121" s="55">
        <f t="shared" si="40"/>
        <v>0</v>
      </c>
      <c r="U121" s="40" t="s">
        <v>576</v>
      </c>
    </row>
    <row r="122" spans="1:37" s="4" customFormat="1" ht="46.5" customHeight="1" outlineLevel="3" x14ac:dyDescent="0.25">
      <c r="A122" s="36"/>
      <c r="B122" s="77" t="s">
        <v>444</v>
      </c>
      <c r="C122" s="37">
        <f t="shared" si="35"/>
        <v>174.8</v>
      </c>
      <c r="D122" s="37">
        <v>8.8000000000000007</v>
      </c>
      <c r="E122" s="37">
        <v>166</v>
      </c>
      <c r="F122" s="37">
        <v>0</v>
      </c>
      <c r="G122" s="37">
        <v>0</v>
      </c>
      <c r="H122" s="37">
        <f t="shared" si="36"/>
        <v>174.8</v>
      </c>
      <c r="I122" s="37">
        <v>8.8000000000000007</v>
      </c>
      <c r="J122" s="37">
        <v>166</v>
      </c>
      <c r="K122" s="37">
        <v>0</v>
      </c>
      <c r="L122" s="37">
        <v>0</v>
      </c>
      <c r="M122" s="55">
        <f t="shared" si="24"/>
        <v>100</v>
      </c>
      <c r="N122" s="55">
        <f t="shared" si="37"/>
        <v>0</v>
      </c>
      <c r="O122" s="55">
        <f t="shared" si="25"/>
        <v>100</v>
      </c>
      <c r="P122" s="55">
        <f t="shared" si="38"/>
        <v>0</v>
      </c>
      <c r="Q122" s="55">
        <f t="shared" si="26"/>
        <v>100</v>
      </c>
      <c r="R122" s="55">
        <f t="shared" si="39"/>
        <v>0</v>
      </c>
      <c r="S122" s="55" t="str">
        <f t="shared" si="27"/>
        <v>-</v>
      </c>
      <c r="T122" s="55">
        <f t="shared" si="40"/>
        <v>0</v>
      </c>
      <c r="U122" s="40" t="s">
        <v>576</v>
      </c>
    </row>
    <row r="123" spans="1:37" s="4" customFormat="1" ht="45" customHeight="1" outlineLevel="1" x14ac:dyDescent="0.25">
      <c r="A123" s="78"/>
      <c r="B123" s="79" t="s">
        <v>24</v>
      </c>
      <c r="C123" s="67">
        <f t="shared" si="35"/>
        <v>27569.7</v>
      </c>
      <c r="D123" s="67">
        <f>D124+D125</f>
        <v>19040.5</v>
      </c>
      <c r="E123" s="67">
        <f>E124+E125</f>
        <v>8529.2000000000007</v>
      </c>
      <c r="F123" s="67">
        <f>F124+F125</f>
        <v>0</v>
      </c>
      <c r="G123" s="67">
        <f>SUM(G124:G127)</f>
        <v>0</v>
      </c>
      <c r="H123" s="67">
        <f t="shared" si="36"/>
        <v>10813.699999999999</v>
      </c>
      <c r="I123" s="67">
        <f>I124+I125</f>
        <v>8853.9</v>
      </c>
      <c r="J123" s="67">
        <f>J124+J125</f>
        <v>1959.8</v>
      </c>
      <c r="K123" s="67">
        <f>K124+K125</f>
        <v>0</v>
      </c>
      <c r="L123" s="67">
        <f>SUM(L124:L127)</f>
        <v>0</v>
      </c>
      <c r="M123" s="54">
        <f t="shared" si="24"/>
        <v>39.223132641994653</v>
      </c>
      <c r="N123" s="54">
        <f t="shared" si="37"/>
        <v>16756</v>
      </c>
      <c r="O123" s="54">
        <f t="shared" si="25"/>
        <v>46.500354507497178</v>
      </c>
      <c r="P123" s="54">
        <f t="shared" si="38"/>
        <v>10186.6</v>
      </c>
      <c r="Q123" s="54">
        <f t="shared" si="26"/>
        <v>22.97753599399709</v>
      </c>
      <c r="R123" s="54">
        <f t="shared" si="39"/>
        <v>6569.4000000000005</v>
      </c>
      <c r="S123" s="54" t="str">
        <f t="shared" si="27"/>
        <v>-</v>
      </c>
      <c r="T123" s="54">
        <f t="shared" si="40"/>
        <v>0</v>
      </c>
      <c r="U123" s="93"/>
    </row>
    <row r="124" spans="1:37" s="4" customFormat="1" ht="40.5" outlineLevel="2" x14ac:dyDescent="0.25">
      <c r="A124" s="65"/>
      <c r="B124" s="77" t="s">
        <v>570</v>
      </c>
      <c r="C124" s="37">
        <f t="shared" si="35"/>
        <v>985</v>
      </c>
      <c r="D124" s="37">
        <v>985</v>
      </c>
      <c r="E124" s="37">
        <v>0</v>
      </c>
      <c r="F124" s="37">
        <v>0</v>
      </c>
      <c r="G124" s="37">
        <v>0</v>
      </c>
      <c r="H124" s="37">
        <f t="shared" si="36"/>
        <v>532.6</v>
      </c>
      <c r="I124" s="37">
        <v>532.6</v>
      </c>
      <c r="J124" s="37">
        <v>0</v>
      </c>
      <c r="K124" s="37">
        <v>0</v>
      </c>
      <c r="L124" s="37">
        <v>0</v>
      </c>
      <c r="M124" s="55">
        <f t="shared" si="24"/>
        <v>54.071065989847725</v>
      </c>
      <c r="N124" s="55">
        <f t="shared" si="37"/>
        <v>452.4</v>
      </c>
      <c r="O124" s="55">
        <f t="shared" si="25"/>
        <v>54.071065989847725</v>
      </c>
      <c r="P124" s="55">
        <f t="shared" si="38"/>
        <v>452.4</v>
      </c>
      <c r="Q124" s="55" t="str">
        <f t="shared" si="26"/>
        <v>-</v>
      </c>
      <c r="R124" s="55">
        <f t="shared" si="39"/>
        <v>0</v>
      </c>
      <c r="S124" s="55" t="str">
        <f t="shared" si="27"/>
        <v>-</v>
      </c>
      <c r="T124" s="55">
        <f t="shared" si="40"/>
        <v>0</v>
      </c>
      <c r="U124" s="92" t="s">
        <v>577</v>
      </c>
    </row>
    <row r="125" spans="1:37" s="4" customFormat="1" ht="27" outlineLevel="2" x14ac:dyDescent="0.25">
      <c r="A125" s="65"/>
      <c r="B125" s="77" t="s">
        <v>571</v>
      </c>
      <c r="C125" s="37">
        <f t="shared" si="35"/>
        <v>26584.7</v>
      </c>
      <c r="D125" s="37">
        <f>D126+D127</f>
        <v>18055.5</v>
      </c>
      <c r="E125" s="37">
        <f>E126+E127</f>
        <v>8529.2000000000007</v>
      </c>
      <c r="F125" s="37">
        <f>F126+F127</f>
        <v>0</v>
      </c>
      <c r="G125" s="37">
        <v>0</v>
      </c>
      <c r="H125" s="37">
        <f t="shared" si="36"/>
        <v>10281.099999999999</v>
      </c>
      <c r="I125" s="37">
        <f>I126+I127</f>
        <v>8321.2999999999993</v>
      </c>
      <c r="J125" s="37">
        <f>J126+J127</f>
        <v>1959.8</v>
      </c>
      <c r="K125" s="37">
        <f>K126+K127</f>
        <v>0</v>
      </c>
      <c r="L125" s="37">
        <v>0</v>
      </c>
      <c r="M125" s="55">
        <f t="shared" ref="M125:M147" si="43">IFERROR(H125/C125*100,"-")</f>
        <v>38.67299612182947</v>
      </c>
      <c r="N125" s="55">
        <f t="shared" si="37"/>
        <v>16303.600000000002</v>
      </c>
      <c r="O125" s="55">
        <f t="shared" ref="O125:O147" si="44">IFERROR(I125/D125*100,"-")</f>
        <v>46.087341807205554</v>
      </c>
      <c r="P125" s="55">
        <f t="shared" si="38"/>
        <v>9734.2000000000007</v>
      </c>
      <c r="Q125" s="55">
        <f t="shared" ref="Q125:Q147" si="45">IFERROR(J125/E125*100,"-")</f>
        <v>22.97753599399709</v>
      </c>
      <c r="R125" s="55">
        <f t="shared" si="39"/>
        <v>6569.4000000000005</v>
      </c>
      <c r="S125" s="55" t="str">
        <f t="shared" ref="S125:S147" si="46">IFERROR(K125/F125*100,"-")</f>
        <v>-</v>
      </c>
      <c r="T125" s="55">
        <f t="shared" si="40"/>
        <v>0</v>
      </c>
      <c r="U125" s="40"/>
    </row>
    <row r="126" spans="1:37" s="4" customFormat="1" ht="40.5" outlineLevel="3" x14ac:dyDescent="0.25">
      <c r="A126" s="65"/>
      <c r="B126" s="77" t="s">
        <v>25</v>
      </c>
      <c r="C126" s="37">
        <f t="shared" si="35"/>
        <v>10055.5</v>
      </c>
      <c r="D126" s="37">
        <v>10055.5</v>
      </c>
      <c r="E126" s="37">
        <v>0</v>
      </c>
      <c r="F126" s="37"/>
      <c r="G126" s="37"/>
      <c r="H126" s="37">
        <f t="shared" si="36"/>
        <v>4357.2</v>
      </c>
      <c r="I126" s="37">
        <v>4357.2</v>
      </c>
      <c r="J126" s="37">
        <v>0</v>
      </c>
      <c r="K126" s="37"/>
      <c r="L126" s="37"/>
      <c r="M126" s="55">
        <f>IFERROR(H126/C126*100,"-")</f>
        <v>43.331510118840434</v>
      </c>
      <c r="N126" s="55">
        <f>C126-H126</f>
        <v>5698.3</v>
      </c>
      <c r="O126" s="55">
        <f>IFERROR(I126/D126*100,"-")</f>
        <v>43.331510118840434</v>
      </c>
      <c r="P126" s="55">
        <f>D126-I126</f>
        <v>5698.3</v>
      </c>
      <c r="Q126" s="55" t="str">
        <f>IFERROR(J126/E126*100,"-")</f>
        <v>-</v>
      </c>
      <c r="R126" s="55">
        <f>E126-J126</f>
        <v>0</v>
      </c>
      <c r="S126" s="55" t="str">
        <f>IFERROR(K126/F126*100,"-")</f>
        <v>-</v>
      </c>
      <c r="T126" s="55">
        <f>F126-K126</f>
        <v>0</v>
      </c>
      <c r="U126" s="40" t="s">
        <v>442</v>
      </c>
    </row>
    <row r="127" spans="1:37" s="4" customFormat="1" ht="40.5" outlineLevel="3" x14ac:dyDescent="0.25">
      <c r="A127" s="36"/>
      <c r="B127" s="77" t="s">
        <v>326</v>
      </c>
      <c r="C127" s="37">
        <f t="shared" si="35"/>
        <v>16529.2</v>
      </c>
      <c r="D127" s="37">
        <v>8000</v>
      </c>
      <c r="E127" s="37">
        <v>8529.2000000000007</v>
      </c>
      <c r="F127" s="37">
        <v>0</v>
      </c>
      <c r="G127" s="37">
        <v>0</v>
      </c>
      <c r="H127" s="37">
        <f t="shared" si="36"/>
        <v>5923.9</v>
      </c>
      <c r="I127" s="37">
        <v>3964.1</v>
      </c>
      <c r="J127" s="37">
        <v>1959.8</v>
      </c>
      <c r="K127" s="37">
        <v>0</v>
      </c>
      <c r="L127" s="37">
        <v>0</v>
      </c>
      <c r="M127" s="55">
        <f t="shared" si="43"/>
        <v>35.839000072598793</v>
      </c>
      <c r="N127" s="55">
        <f t="shared" si="37"/>
        <v>10605.300000000001</v>
      </c>
      <c r="O127" s="55">
        <f t="shared" si="44"/>
        <v>49.551249999999996</v>
      </c>
      <c r="P127" s="55">
        <f t="shared" si="38"/>
        <v>4035.9</v>
      </c>
      <c r="Q127" s="55">
        <f t="shared" si="45"/>
        <v>22.97753599399709</v>
      </c>
      <c r="R127" s="55">
        <f>E127-J127</f>
        <v>6569.4000000000005</v>
      </c>
      <c r="S127" s="55" t="str">
        <f t="shared" si="46"/>
        <v>-</v>
      </c>
      <c r="T127" s="55">
        <f t="shared" si="40"/>
        <v>0</v>
      </c>
      <c r="U127" s="40" t="s">
        <v>578</v>
      </c>
    </row>
    <row r="128" spans="1:37" s="4" customFormat="1" ht="27" outlineLevel="1" x14ac:dyDescent="0.25">
      <c r="A128" s="78"/>
      <c r="B128" s="79" t="s">
        <v>26</v>
      </c>
      <c r="C128" s="67">
        <f>SUM(D128:G128)</f>
        <v>46483.8</v>
      </c>
      <c r="D128" s="67">
        <f>D129+D136</f>
        <v>26129.200000000001</v>
      </c>
      <c r="E128" s="67">
        <f>E129+E136</f>
        <v>7954.6</v>
      </c>
      <c r="F128" s="67">
        <f>F129+F136</f>
        <v>0</v>
      </c>
      <c r="G128" s="67">
        <f>G129+G136</f>
        <v>12400</v>
      </c>
      <c r="H128" s="67">
        <f>SUM(I128:L128)</f>
        <v>28607.599999999999</v>
      </c>
      <c r="I128" s="67">
        <f>I129+I136</f>
        <v>19037.099999999999</v>
      </c>
      <c r="J128" s="67">
        <f>J129+J136</f>
        <v>5896.8</v>
      </c>
      <c r="K128" s="67">
        <f>K129+K136</f>
        <v>0</v>
      </c>
      <c r="L128" s="67">
        <f>L129+L136</f>
        <v>3673.7</v>
      </c>
      <c r="M128" s="54">
        <f t="shared" si="43"/>
        <v>61.543161273389856</v>
      </c>
      <c r="N128" s="54">
        <f t="shared" si="37"/>
        <v>17876.200000000004</v>
      </c>
      <c r="O128" s="54">
        <f t="shared" si="44"/>
        <v>72.857569309431597</v>
      </c>
      <c r="P128" s="54">
        <f t="shared" si="38"/>
        <v>7092.1000000000022</v>
      </c>
      <c r="Q128" s="54">
        <f t="shared" si="45"/>
        <v>74.130691675257083</v>
      </c>
      <c r="R128" s="54">
        <f t="shared" si="39"/>
        <v>2057.8000000000002</v>
      </c>
      <c r="S128" s="54" t="str">
        <f t="shared" si="46"/>
        <v>-</v>
      </c>
      <c r="T128" s="54">
        <f t="shared" si="40"/>
        <v>0</v>
      </c>
      <c r="U128" s="40"/>
    </row>
    <row r="129" spans="1:21" s="4" customFormat="1" ht="47.25" customHeight="1" outlineLevel="2" x14ac:dyDescent="0.25">
      <c r="A129" s="36"/>
      <c r="B129" s="77" t="s">
        <v>572</v>
      </c>
      <c r="C129" s="37">
        <f>SUM(D129:G129)</f>
        <v>45777.3</v>
      </c>
      <c r="D129" s="37">
        <f>SUM(D130:D135)</f>
        <v>25422.7</v>
      </c>
      <c r="E129" s="37">
        <f>SUM(E130:E134)</f>
        <v>7954.6</v>
      </c>
      <c r="F129" s="37">
        <f>SUM(F130:F134)</f>
        <v>0</v>
      </c>
      <c r="G129" s="37">
        <f>SUM(G130:G135)</f>
        <v>12400</v>
      </c>
      <c r="H129" s="37">
        <f>SUM(I129:L129)</f>
        <v>28325.1</v>
      </c>
      <c r="I129" s="37">
        <f>SUM(I130:I135)</f>
        <v>18754.599999999999</v>
      </c>
      <c r="J129" s="37">
        <f>SUM(J130:J135)</f>
        <v>5896.8</v>
      </c>
      <c r="K129" s="37">
        <f>SUM(K130:K135)</f>
        <v>0</v>
      </c>
      <c r="L129" s="37">
        <f>SUM(L130:L135)</f>
        <v>3673.7</v>
      </c>
      <c r="M129" s="55">
        <f t="shared" si="43"/>
        <v>61.875864238388885</v>
      </c>
      <c r="N129" s="55">
        <f t="shared" si="37"/>
        <v>17452.200000000004</v>
      </c>
      <c r="O129" s="55">
        <f t="shared" si="44"/>
        <v>73.771078602980793</v>
      </c>
      <c r="P129" s="55">
        <f t="shared" si="38"/>
        <v>6668.1000000000022</v>
      </c>
      <c r="Q129" s="55">
        <f t="shared" si="45"/>
        <v>74.130691675257083</v>
      </c>
      <c r="R129" s="55">
        <f t="shared" si="39"/>
        <v>2057.8000000000002</v>
      </c>
      <c r="S129" s="55" t="str">
        <f t="shared" si="46"/>
        <v>-</v>
      </c>
      <c r="T129" s="55">
        <f t="shared" si="40"/>
        <v>0</v>
      </c>
      <c r="U129" s="40"/>
    </row>
    <row r="130" spans="1:21" s="4" customFormat="1" ht="54" outlineLevel="3" x14ac:dyDescent="0.25">
      <c r="A130" s="65"/>
      <c r="B130" s="77" t="s">
        <v>327</v>
      </c>
      <c r="C130" s="37">
        <f t="shared" si="35"/>
        <v>309.10000000000002</v>
      </c>
      <c r="D130" s="37">
        <v>309.10000000000002</v>
      </c>
      <c r="E130" s="37">
        <v>0</v>
      </c>
      <c r="F130" s="37">
        <v>0</v>
      </c>
      <c r="G130" s="37">
        <v>0</v>
      </c>
      <c r="H130" s="37">
        <f t="shared" si="36"/>
        <v>122.5</v>
      </c>
      <c r="I130" s="37">
        <v>122.5</v>
      </c>
      <c r="J130" s="37">
        <v>0</v>
      </c>
      <c r="K130" s="37">
        <v>0</v>
      </c>
      <c r="L130" s="37">
        <v>0</v>
      </c>
      <c r="M130" s="55">
        <f t="shared" si="43"/>
        <v>39.631187318020054</v>
      </c>
      <c r="N130" s="55">
        <f t="shared" si="37"/>
        <v>186.60000000000002</v>
      </c>
      <c r="O130" s="55">
        <f t="shared" si="44"/>
        <v>39.631187318020054</v>
      </c>
      <c r="P130" s="55">
        <f t="shared" si="38"/>
        <v>186.60000000000002</v>
      </c>
      <c r="Q130" s="55" t="str">
        <f>IFERROR(J130/E130*100,"-")</f>
        <v>-</v>
      </c>
      <c r="R130" s="55">
        <f t="shared" si="39"/>
        <v>0</v>
      </c>
      <c r="S130" s="55" t="str">
        <f t="shared" si="46"/>
        <v>-</v>
      </c>
      <c r="T130" s="55">
        <f t="shared" si="40"/>
        <v>0</v>
      </c>
      <c r="U130" s="40" t="s">
        <v>579</v>
      </c>
    </row>
    <row r="131" spans="1:21" s="4" customFormat="1" ht="54" outlineLevel="3" x14ac:dyDescent="0.25">
      <c r="A131" s="65"/>
      <c r="B131" s="77" t="s">
        <v>328</v>
      </c>
      <c r="C131" s="37">
        <f t="shared" si="35"/>
        <v>190.6</v>
      </c>
      <c r="D131" s="37">
        <v>190.6</v>
      </c>
      <c r="E131" s="37">
        <v>0</v>
      </c>
      <c r="F131" s="37">
        <v>0</v>
      </c>
      <c r="G131" s="37">
        <v>0</v>
      </c>
      <c r="H131" s="37">
        <f t="shared" si="36"/>
        <v>190.3</v>
      </c>
      <c r="I131" s="37">
        <v>190.3</v>
      </c>
      <c r="J131" s="37">
        <v>0</v>
      </c>
      <c r="K131" s="37">
        <v>0</v>
      </c>
      <c r="L131" s="37">
        <v>0</v>
      </c>
      <c r="M131" s="54">
        <f t="shared" si="43"/>
        <v>99.84260230849948</v>
      </c>
      <c r="N131" s="55">
        <f t="shared" si="37"/>
        <v>0.29999999999998295</v>
      </c>
      <c r="O131" s="55">
        <f t="shared" si="44"/>
        <v>99.84260230849948</v>
      </c>
      <c r="P131" s="55">
        <f t="shared" si="38"/>
        <v>0.29999999999998295</v>
      </c>
      <c r="Q131" s="55" t="str">
        <f t="shared" si="45"/>
        <v>-</v>
      </c>
      <c r="R131" s="55">
        <f t="shared" si="39"/>
        <v>0</v>
      </c>
      <c r="S131" s="55" t="str">
        <f t="shared" si="46"/>
        <v>-</v>
      </c>
      <c r="T131" s="55">
        <f t="shared" si="40"/>
        <v>0</v>
      </c>
      <c r="U131" s="40" t="s">
        <v>580</v>
      </c>
    </row>
    <row r="132" spans="1:21" s="4" customFormat="1" ht="70.5" customHeight="1" outlineLevel="3" x14ac:dyDescent="0.25">
      <c r="A132" s="65"/>
      <c r="B132" s="77" t="s">
        <v>30</v>
      </c>
      <c r="C132" s="37">
        <f t="shared" si="35"/>
        <v>284.2</v>
      </c>
      <c r="D132" s="37">
        <v>284.2</v>
      </c>
      <c r="E132" s="37">
        <v>0</v>
      </c>
      <c r="F132" s="37">
        <v>0</v>
      </c>
      <c r="G132" s="37">
        <v>0</v>
      </c>
      <c r="H132" s="37">
        <f t="shared" si="36"/>
        <v>27</v>
      </c>
      <c r="I132" s="37">
        <v>27</v>
      </c>
      <c r="J132" s="37">
        <v>0</v>
      </c>
      <c r="K132" s="37">
        <v>0</v>
      </c>
      <c r="L132" s="37">
        <v>0</v>
      </c>
      <c r="M132" s="54">
        <f t="shared" si="43"/>
        <v>9.5003518648838856</v>
      </c>
      <c r="N132" s="55">
        <f t="shared" si="37"/>
        <v>257.2</v>
      </c>
      <c r="O132" s="55">
        <f t="shared" si="44"/>
        <v>9.5003518648838856</v>
      </c>
      <c r="P132" s="55">
        <f t="shared" si="38"/>
        <v>257.2</v>
      </c>
      <c r="Q132" s="55" t="str">
        <f t="shared" si="45"/>
        <v>-</v>
      </c>
      <c r="R132" s="55">
        <f t="shared" si="39"/>
        <v>0</v>
      </c>
      <c r="S132" s="55" t="str">
        <f t="shared" si="46"/>
        <v>-</v>
      </c>
      <c r="T132" s="55">
        <f t="shared" si="40"/>
        <v>0</v>
      </c>
      <c r="U132" s="83" t="s">
        <v>581</v>
      </c>
    </row>
    <row r="133" spans="1:21" s="4" customFormat="1" ht="54" outlineLevel="3" x14ac:dyDescent="0.25">
      <c r="A133" s="36"/>
      <c r="B133" s="77" t="s">
        <v>329</v>
      </c>
      <c r="C133" s="37">
        <f t="shared" si="35"/>
        <v>120</v>
      </c>
      <c r="D133" s="37">
        <v>120</v>
      </c>
      <c r="E133" s="37">
        <v>0</v>
      </c>
      <c r="F133" s="37">
        <v>0</v>
      </c>
      <c r="G133" s="37">
        <v>0</v>
      </c>
      <c r="H133" s="37">
        <f t="shared" si="36"/>
        <v>60.8</v>
      </c>
      <c r="I133" s="37">
        <v>60.8</v>
      </c>
      <c r="J133" s="37">
        <v>0</v>
      </c>
      <c r="K133" s="37">
        <v>0</v>
      </c>
      <c r="L133" s="37">
        <v>0</v>
      </c>
      <c r="M133" s="54">
        <f t="shared" si="43"/>
        <v>50.666666666666657</v>
      </c>
      <c r="N133" s="55">
        <f t="shared" si="37"/>
        <v>59.2</v>
      </c>
      <c r="O133" s="55">
        <f t="shared" si="44"/>
        <v>50.666666666666657</v>
      </c>
      <c r="P133" s="55">
        <f t="shared" si="38"/>
        <v>59.2</v>
      </c>
      <c r="Q133" s="55" t="str">
        <f t="shared" si="45"/>
        <v>-</v>
      </c>
      <c r="R133" s="55">
        <f t="shared" si="39"/>
        <v>0</v>
      </c>
      <c r="S133" s="55" t="str">
        <f t="shared" si="46"/>
        <v>-</v>
      </c>
      <c r="T133" s="55">
        <f t="shared" si="40"/>
        <v>0</v>
      </c>
      <c r="U133" s="83" t="s">
        <v>584</v>
      </c>
    </row>
    <row r="134" spans="1:21" s="4" customFormat="1" ht="103.5" customHeight="1" outlineLevel="3" x14ac:dyDescent="0.25">
      <c r="A134" s="36"/>
      <c r="B134" s="77" t="s">
        <v>27</v>
      </c>
      <c r="C134" s="37">
        <f t="shared" si="35"/>
        <v>7954.6</v>
      </c>
      <c r="D134" s="37">
        <v>0</v>
      </c>
      <c r="E134" s="37">
        <v>7954.6</v>
      </c>
      <c r="F134" s="37">
        <v>0</v>
      </c>
      <c r="G134" s="37">
        <v>0</v>
      </c>
      <c r="H134" s="37">
        <f t="shared" si="36"/>
        <v>5896.8</v>
      </c>
      <c r="I134" s="37">
        <v>0</v>
      </c>
      <c r="J134" s="37">
        <v>5896.8</v>
      </c>
      <c r="K134" s="37">
        <v>0</v>
      </c>
      <c r="L134" s="37">
        <v>0</v>
      </c>
      <c r="M134" s="54">
        <f t="shared" si="43"/>
        <v>74.130691675257083</v>
      </c>
      <c r="N134" s="55">
        <f t="shared" si="37"/>
        <v>2057.8000000000002</v>
      </c>
      <c r="O134" s="55" t="str">
        <f t="shared" si="44"/>
        <v>-</v>
      </c>
      <c r="P134" s="55">
        <f t="shared" si="38"/>
        <v>0</v>
      </c>
      <c r="Q134" s="55">
        <f t="shared" si="45"/>
        <v>74.130691675257083</v>
      </c>
      <c r="R134" s="55">
        <f t="shared" si="39"/>
        <v>2057.8000000000002</v>
      </c>
      <c r="S134" s="55" t="str">
        <f t="shared" si="46"/>
        <v>-</v>
      </c>
      <c r="T134" s="55">
        <f t="shared" si="40"/>
        <v>0</v>
      </c>
      <c r="U134" s="40" t="s">
        <v>583</v>
      </c>
    </row>
    <row r="135" spans="1:21" s="4" customFormat="1" ht="27" outlineLevel="3" x14ac:dyDescent="0.25">
      <c r="A135" s="36"/>
      <c r="B135" s="77" t="s">
        <v>441</v>
      </c>
      <c r="C135" s="37">
        <f>SUM(D135:G135)</f>
        <v>36918.800000000003</v>
      </c>
      <c r="D135" s="37">
        <v>24518.799999999999</v>
      </c>
      <c r="E135" s="37"/>
      <c r="F135" s="37"/>
      <c r="G135" s="37">
        <v>12400</v>
      </c>
      <c r="H135" s="37">
        <f>SUM(I135:L135)</f>
        <v>22027.7</v>
      </c>
      <c r="I135" s="37">
        <v>18354</v>
      </c>
      <c r="J135" s="37"/>
      <c r="K135" s="37"/>
      <c r="L135" s="37">
        <v>3673.7</v>
      </c>
      <c r="M135" s="54"/>
      <c r="N135" s="55"/>
      <c r="O135" s="55">
        <f t="shared" si="44"/>
        <v>74.856844543778649</v>
      </c>
      <c r="P135" s="55">
        <f t="shared" si="38"/>
        <v>6164.7999999999993</v>
      </c>
      <c r="Q135" s="55"/>
      <c r="R135" s="55"/>
      <c r="S135" s="55"/>
      <c r="T135" s="55"/>
      <c r="U135" s="40" t="s">
        <v>582</v>
      </c>
    </row>
    <row r="136" spans="1:21" s="4" customFormat="1" ht="42.75" customHeight="1" outlineLevel="2" x14ac:dyDescent="0.25">
      <c r="A136" s="65"/>
      <c r="B136" s="77" t="s">
        <v>573</v>
      </c>
      <c r="C136" s="37">
        <f t="shared" si="35"/>
        <v>706.5</v>
      </c>
      <c r="D136" s="37">
        <f>SUM(D137:D139)</f>
        <v>706.5</v>
      </c>
      <c r="E136" s="37">
        <f>SUM(E137:E139)</f>
        <v>0</v>
      </c>
      <c r="F136" s="37">
        <f>SUM(F137:F139)</f>
        <v>0</v>
      </c>
      <c r="G136" s="37">
        <f>SUM(G137:G139)</f>
        <v>0</v>
      </c>
      <c r="H136" s="37">
        <f t="shared" si="36"/>
        <v>282.5</v>
      </c>
      <c r="I136" s="37">
        <f>SUM(I137:I139)</f>
        <v>282.5</v>
      </c>
      <c r="J136" s="37">
        <v>0</v>
      </c>
      <c r="K136" s="37">
        <v>0</v>
      </c>
      <c r="L136" s="37">
        <v>0</v>
      </c>
      <c r="M136" s="54">
        <f t="shared" si="43"/>
        <v>39.985845718329792</v>
      </c>
      <c r="N136" s="55">
        <f t="shared" si="37"/>
        <v>424</v>
      </c>
      <c r="O136" s="55">
        <f t="shared" si="44"/>
        <v>39.985845718329792</v>
      </c>
      <c r="P136" s="55">
        <f t="shared" si="38"/>
        <v>424</v>
      </c>
      <c r="Q136" s="55" t="str">
        <f t="shared" si="45"/>
        <v>-</v>
      </c>
      <c r="R136" s="55">
        <f t="shared" si="39"/>
        <v>0</v>
      </c>
      <c r="S136" s="55" t="str">
        <f t="shared" si="46"/>
        <v>-</v>
      </c>
      <c r="T136" s="55">
        <f t="shared" si="40"/>
        <v>0</v>
      </c>
      <c r="U136" s="40" t="s">
        <v>445</v>
      </c>
    </row>
    <row r="137" spans="1:21" s="4" customFormat="1" ht="58.5" customHeight="1" outlineLevel="3" x14ac:dyDescent="0.25">
      <c r="A137" s="36"/>
      <c r="B137" s="77" t="s">
        <v>28</v>
      </c>
      <c r="C137" s="37">
        <f t="shared" si="35"/>
        <v>302.5</v>
      </c>
      <c r="D137" s="37">
        <v>302.5</v>
      </c>
      <c r="E137" s="37">
        <v>0</v>
      </c>
      <c r="F137" s="37">
        <v>0</v>
      </c>
      <c r="G137" s="37">
        <v>0</v>
      </c>
      <c r="H137" s="37">
        <f t="shared" si="36"/>
        <v>178.3</v>
      </c>
      <c r="I137" s="37">
        <v>178.3</v>
      </c>
      <c r="J137" s="37">
        <v>0</v>
      </c>
      <c r="K137" s="37">
        <v>0</v>
      </c>
      <c r="L137" s="37">
        <v>0</v>
      </c>
      <c r="M137" s="54">
        <f t="shared" si="43"/>
        <v>58.942148760330582</v>
      </c>
      <c r="N137" s="55">
        <f t="shared" si="37"/>
        <v>124.19999999999999</v>
      </c>
      <c r="O137" s="55">
        <f t="shared" si="44"/>
        <v>58.942148760330582</v>
      </c>
      <c r="P137" s="55">
        <f t="shared" si="38"/>
        <v>124.19999999999999</v>
      </c>
      <c r="Q137" s="55" t="str">
        <f t="shared" si="45"/>
        <v>-</v>
      </c>
      <c r="R137" s="55">
        <f t="shared" si="39"/>
        <v>0</v>
      </c>
      <c r="S137" s="55" t="str">
        <f t="shared" si="46"/>
        <v>-</v>
      </c>
      <c r="T137" s="55">
        <f t="shared" si="40"/>
        <v>0</v>
      </c>
      <c r="U137" s="83" t="s">
        <v>585</v>
      </c>
    </row>
    <row r="138" spans="1:21" s="4" customFormat="1" ht="67.5" outlineLevel="3" x14ac:dyDescent="0.25">
      <c r="A138" s="36"/>
      <c r="B138" s="77" t="s">
        <v>29</v>
      </c>
      <c r="C138" s="37">
        <f t="shared" si="35"/>
        <v>120</v>
      </c>
      <c r="D138" s="37">
        <v>120</v>
      </c>
      <c r="E138" s="37">
        <v>0</v>
      </c>
      <c r="F138" s="37">
        <v>0</v>
      </c>
      <c r="G138" s="37"/>
      <c r="H138" s="37">
        <f t="shared" si="36"/>
        <v>94</v>
      </c>
      <c r="I138" s="37">
        <v>94</v>
      </c>
      <c r="J138" s="37"/>
      <c r="K138" s="37"/>
      <c r="L138" s="37"/>
      <c r="M138" s="54">
        <f t="shared" si="43"/>
        <v>78.333333333333329</v>
      </c>
      <c r="N138" s="55">
        <f t="shared" si="37"/>
        <v>26</v>
      </c>
      <c r="O138" s="55">
        <f t="shared" si="44"/>
        <v>78.333333333333329</v>
      </c>
      <c r="P138" s="55">
        <f t="shared" si="38"/>
        <v>26</v>
      </c>
      <c r="Q138" s="55" t="str">
        <f t="shared" si="45"/>
        <v>-</v>
      </c>
      <c r="R138" s="55">
        <f t="shared" si="39"/>
        <v>0</v>
      </c>
      <c r="S138" s="55" t="str">
        <f t="shared" si="46"/>
        <v>-</v>
      </c>
      <c r="T138" s="55">
        <f t="shared" si="40"/>
        <v>0</v>
      </c>
      <c r="U138" s="83" t="s">
        <v>586</v>
      </c>
    </row>
    <row r="139" spans="1:21" s="4" customFormat="1" ht="66.75" customHeight="1" outlineLevel="3" x14ac:dyDescent="0.25">
      <c r="A139" s="36"/>
      <c r="B139" s="77" t="s">
        <v>31</v>
      </c>
      <c r="C139" s="37">
        <f t="shared" si="35"/>
        <v>284</v>
      </c>
      <c r="D139" s="37">
        <v>284</v>
      </c>
      <c r="E139" s="37">
        <v>0</v>
      </c>
      <c r="F139" s="37">
        <v>0</v>
      </c>
      <c r="G139" s="37"/>
      <c r="H139" s="37">
        <f t="shared" si="36"/>
        <v>10.199999999999999</v>
      </c>
      <c r="I139" s="37">
        <v>10.199999999999999</v>
      </c>
      <c r="J139" s="37">
        <v>0</v>
      </c>
      <c r="K139" s="37">
        <v>0</v>
      </c>
      <c r="L139" s="37"/>
      <c r="M139" s="54">
        <f t="shared" si="43"/>
        <v>3.591549295774648</v>
      </c>
      <c r="N139" s="55">
        <f t="shared" si="37"/>
        <v>273.8</v>
      </c>
      <c r="O139" s="55">
        <f t="shared" si="44"/>
        <v>3.591549295774648</v>
      </c>
      <c r="P139" s="55">
        <f t="shared" si="38"/>
        <v>273.8</v>
      </c>
      <c r="Q139" s="55" t="str">
        <f t="shared" si="45"/>
        <v>-</v>
      </c>
      <c r="R139" s="55">
        <f t="shared" si="39"/>
        <v>0</v>
      </c>
      <c r="S139" s="55" t="str">
        <f t="shared" si="46"/>
        <v>-</v>
      </c>
      <c r="T139" s="55">
        <f t="shared" si="40"/>
        <v>0</v>
      </c>
      <c r="U139" s="83" t="s">
        <v>719</v>
      </c>
    </row>
    <row r="140" spans="1:21" s="9" customFormat="1" ht="41.25" customHeight="1" outlineLevel="1" x14ac:dyDescent="0.25">
      <c r="A140" s="78"/>
      <c r="B140" s="79" t="s">
        <v>61</v>
      </c>
      <c r="C140" s="67">
        <f t="shared" si="35"/>
        <v>13246.9</v>
      </c>
      <c r="D140" s="67">
        <f>D141</f>
        <v>13246.9</v>
      </c>
      <c r="E140" s="67">
        <f>E141</f>
        <v>0</v>
      </c>
      <c r="F140" s="67">
        <f>F141</f>
        <v>0</v>
      </c>
      <c r="G140" s="67">
        <f>G141</f>
        <v>0</v>
      </c>
      <c r="H140" s="67">
        <f t="shared" si="36"/>
        <v>7276.7</v>
      </c>
      <c r="I140" s="54">
        <f>I141</f>
        <v>7276.7</v>
      </c>
      <c r="J140" s="54">
        <f>J141</f>
        <v>0</v>
      </c>
      <c r="K140" s="54">
        <f>K141</f>
        <v>0</v>
      </c>
      <c r="L140" s="54">
        <f>L141</f>
        <v>0</v>
      </c>
      <c r="M140" s="54">
        <f t="shared" si="43"/>
        <v>54.931342427284882</v>
      </c>
      <c r="N140" s="54">
        <f t="shared" si="37"/>
        <v>5970.2</v>
      </c>
      <c r="O140" s="54">
        <f t="shared" si="44"/>
        <v>54.931342427284882</v>
      </c>
      <c r="P140" s="54">
        <f t="shared" si="38"/>
        <v>5970.2</v>
      </c>
      <c r="Q140" s="54" t="str">
        <f t="shared" si="45"/>
        <v>-</v>
      </c>
      <c r="R140" s="54">
        <f t="shared" si="39"/>
        <v>0</v>
      </c>
      <c r="S140" s="54" t="str">
        <f t="shared" si="46"/>
        <v>-</v>
      </c>
      <c r="T140" s="54">
        <f t="shared" si="40"/>
        <v>0</v>
      </c>
      <c r="U140" s="40" t="s">
        <v>442</v>
      </c>
    </row>
    <row r="141" spans="1:21" s="4" customFormat="1" ht="40.5" outlineLevel="2" x14ac:dyDescent="0.25">
      <c r="A141" s="65"/>
      <c r="B141" s="77" t="s">
        <v>574</v>
      </c>
      <c r="C141" s="37">
        <f t="shared" si="35"/>
        <v>13246.9</v>
      </c>
      <c r="D141" s="37">
        <v>13246.9</v>
      </c>
      <c r="E141" s="37">
        <v>0</v>
      </c>
      <c r="F141" s="37">
        <v>0</v>
      </c>
      <c r="G141" s="37">
        <v>0</v>
      </c>
      <c r="H141" s="37">
        <f t="shared" si="36"/>
        <v>7276.7</v>
      </c>
      <c r="I141" s="37">
        <v>7276.7</v>
      </c>
      <c r="J141" s="37">
        <v>0</v>
      </c>
      <c r="K141" s="37">
        <v>0</v>
      </c>
      <c r="L141" s="37">
        <v>0</v>
      </c>
      <c r="M141" s="54">
        <f t="shared" si="43"/>
        <v>54.931342427284882</v>
      </c>
      <c r="N141" s="55">
        <f t="shared" si="37"/>
        <v>5970.2</v>
      </c>
      <c r="O141" s="55">
        <f t="shared" si="44"/>
        <v>54.931342427284882</v>
      </c>
      <c r="P141" s="55">
        <f t="shared" si="38"/>
        <v>5970.2</v>
      </c>
      <c r="Q141" s="55" t="str">
        <f t="shared" si="45"/>
        <v>-</v>
      </c>
      <c r="R141" s="55">
        <f t="shared" si="39"/>
        <v>0</v>
      </c>
      <c r="S141" s="55" t="str">
        <f t="shared" si="46"/>
        <v>-</v>
      </c>
      <c r="T141" s="55">
        <f t="shared" si="40"/>
        <v>0</v>
      </c>
      <c r="U141" s="40"/>
    </row>
    <row r="142" spans="1:21" s="4" customFormat="1" ht="57" customHeight="1" outlineLevel="1" x14ac:dyDescent="0.25">
      <c r="A142" s="78"/>
      <c r="B142" s="79" t="s">
        <v>330</v>
      </c>
      <c r="C142" s="37">
        <f>SUM(D142:F142)</f>
        <v>144.5</v>
      </c>
      <c r="D142" s="37">
        <v>144.5</v>
      </c>
      <c r="E142" s="37">
        <v>0</v>
      </c>
      <c r="F142" s="37">
        <v>0</v>
      </c>
      <c r="G142" s="37">
        <v>0</v>
      </c>
      <c r="H142" s="37">
        <f>SUM(I142:K142)</f>
        <v>99.9</v>
      </c>
      <c r="I142" s="37">
        <v>99.9</v>
      </c>
      <c r="J142" s="37">
        <v>0</v>
      </c>
      <c r="K142" s="37">
        <v>0</v>
      </c>
      <c r="L142" s="37">
        <v>0</v>
      </c>
      <c r="M142" s="54">
        <f>IFERROR(H142/C142*100,"-")</f>
        <v>69.134948096885822</v>
      </c>
      <c r="N142" s="55">
        <f>C142-H142</f>
        <v>44.599999999999994</v>
      </c>
      <c r="O142" s="55">
        <f>IFERROR(I142/D142*100,"-")</f>
        <v>69.134948096885822</v>
      </c>
      <c r="P142" s="55">
        <f>D142-I142</f>
        <v>44.599999999999994</v>
      </c>
      <c r="Q142" s="55" t="str">
        <f>IFERROR(J142/E142*100,"-")</f>
        <v>-</v>
      </c>
      <c r="R142" s="55">
        <f>E142-J142</f>
        <v>0</v>
      </c>
      <c r="S142" s="55" t="str">
        <f>IFERROR(K142/F142*100,"-")</f>
        <v>-</v>
      </c>
      <c r="T142" s="55">
        <f>F142-K142</f>
        <v>0</v>
      </c>
      <c r="U142" s="40" t="s">
        <v>587</v>
      </c>
    </row>
    <row r="143" spans="1:21" s="53" customFormat="1" ht="40.5" x14ac:dyDescent="0.25">
      <c r="A143" s="32">
        <v>7</v>
      </c>
      <c r="B143" s="33" t="s">
        <v>69</v>
      </c>
      <c r="C143" s="34">
        <f t="shared" si="35"/>
        <v>189129.1</v>
      </c>
      <c r="D143" s="34">
        <f>D144+D146</f>
        <v>189129.1</v>
      </c>
      <c r="E143" s="34">
        <f>E144+E146</f>
        <v>0</v>
      </c>
      <c r="F143" s="34">
        <f>F144+F146</f>
        <v>0</v>
      </c>
      <c r="G143" s="34">
        <f>G144+G146</f>
        <v>0</v>
      </c>
      <c r="H143" s="34">
        <f t="shared" si="36"/>
        <v>94892.5</v>
      </c>
      <c r="I143" s="34">
        <f>I144+I146</f>
        <v>94892.5</v>
      </c>
      <c r="J143" s="34">
        <f>J144+J146</f>
        <v>0</v>
      </c>
      <c r="K143" s="34">
        <f>K144+K146</f>
        <v>0</v>
      </c>
      <c r="L143" s="34">
        <f>L144+L146</f>
        <v>0</v>
      </c>
      <c r="M143" s="34">
        <f t="shared" si="43"/>
        <v>50.173400074340755</v>
      </c>
      <c r="N143" s="34">
        <f t="shared" si="37"/>
        <v>94236.6</v>
      </c>
      <c r="O143" s="34">
        <f t="shared" si="44"/>
        <v>50.173400074340755</v>
      </c>
      <c r="P143" s="34">
        <f t="shared" si="38"/>
        <v>94236.6</v>
      </c>
      <c r="Q143" s="34" t="str">
        <f t="shared" si="45"/>
        <v>-</v>
      </c>
      <c r="R143" s="34">
        <f t="shared" si="39"/>
        <v>0</v>
      </c>
      <c r="S143" s="34" t="str">
        <f t="shared" si="46"/>
        <v>-</v>
      </c>
      <c r="T143" s="34">
        <f t="shared" si="40"/>
        <v>0</v>
      </c>
      <c r="U143" s="64"/>
    </row>
    <row r="144" spans="1:21" s="4" customFormat="1" ht="40.5" outlineLevel="1" x14ac:dyDescent="0.25">
      <c r="A144" s="65"/>
      <c r="B144" s="66" t="s">
        <v>392</v>
      </c>
      <c r="C144" s="54">
        <f>SUM(D144:F144)</f>
        <v>188299</v>
      </c>
      <c r="D144" s="54">
        <f>D145</f>
        <v>188299</v>
      </c>
      <c r="E144" s="54">
        <f>E145</f>
        <v>0</v>
      </c>
      <c r="F144" s="54">
        <f>F145</f>
        <v>0</v>
      </c>
      <c r="G144" s="54">
        <f>G145</f>
        <v>0</v>
      </c>
      <c r="H144" s="54">
        <f>SUM(I144:K144)</f>
        <v>94799.2</v>
      </c>
      <c r="I144" s="54">
        <f>I145</f>
        <v>94799.2</v>
      </c>
      <c r="J144" s="54">
        <f>J145</f>
        <v>0</v>
      </c>
      <c r="K144" s="54">
        <f>K145</f>
        <v>0</v>
      </c>
      <c r="L144" s="54">
        <f>L145</f>
        <v>0</v>
      </c>
      <c r="M144" s="54">
        <f t="shared" si="43"/>
        <v>50.345036351759695</v>
      </c>
      <c r="N144" s="54">
        <f t="shared" si="37"/>
        <v>93499.8</v>
      </c>
      <c r="O144" s="54">
        <f t="shared" si="44"/>
        <v>50.345036351759695</v>
      </c>
      <c r="P144" s="54">
        <f t="shared" si="38"/>
        <v>93499.8</v>
      </c>
      <c r="Q144" s="54" t="str">
        <f t="shared" si="45"/>
        <v>-</v>
      </c>
      <c r="R144" s="54">
        <f t="shared" si="39"/>
        <v>0</v>
      </c>
      <c r="S144" s="54" t="str">
        <f t="shared" si="46"/>
        <v>-</v>
      </c>
      <c r="T144" s="54">
        <f t="shared" si="40"/>
        <v>0</v>
      </c>
      <c r="U144" s="43"/>
    </row>
    <row r="145" spans="1:21" s="4" customFormat="1" ht="45.75" customHeight="1" outlineLevel="2" x14ac:dyDescent="0.25">
      <c r="A145" s="65"/>
      <c r="B145" s="63" t="s">
        <v>542</v>
      </c>
      <c r="C145" s="55">
        <f t="shared" si="35"/>
        <v>188299</v>
      </c>
      <c r="D145" s="55">
        <v>188299</v>
      </c>
      <c r="E145" s="55">
        <v>0</v>
      </c>
      <c r="F145" s="55">
        <v>0</v>
      </c>
      <c r="G145" s="55">
        <v>0</v>
      </c>
      <c r="H145" s="55">
        <f t="shared" si="36"/>
        <v>94799.2</v>
      </c>
      <c r="I145" s="37">
        <v>94799.2</v>
      </c>
      <c r="J145" s="37">
        <v>0</v>
      </c>
      <c r="K145" s="37">
        <v>0</v>
      </c>
      <c r="L145" s="37">
        <v>0</v>
      </c>
      <c r="M145" s="55">
        <f t="shared" si="43"/>
        <v>50.345036351759695</v>
      </c>
      <c r="N145" s="55">
        <f t="shared" si="37"/>
        <v>93499.8</v>
      </c>
      <c r="O145" s="55">
        <f t="shared" si="44"/>
        <v>50.345036351759695</v>
      </c>
      <c r="P145" s="55">
        <f t="shared" si="38"/>
        <v>93499.8</v>
      </c>
      <c r="Q145" s="55" t="str">
        <f t="shared" si="45"/>
        <v>-</v>
      </c>
      <c r="R145" s="55">
        <f t="shared" si="39"/>
        <v>0</v>
      </c>
      <c r="S145" s="55" t="str">
        <f t="shared" si="46"/>
        <v>-</v>
      </c>
      <c r="T145" s="55">
        <f t="shared" si="40"/>
        <v>0</v>
      </c>
      <c r="U145" s="43" t="s">
        <v>544</v>
      </c>
    </row>
    <row r="146" spans="1:21" s="9" customFormat="1" ht="40.5" outlineLevel="1" x14ac:dyDescent="0.25">
      <c r="A146" s="65"/>
      <c r="B146" s="66" t="s">
        <v>67</v>
      </c>
      <c r="C146" s="67">
        <f t="shared" si="35"/>
        <v>830.09999999999991</v>
      </c>
      <c r="D146" s="67">
        <f>SUM(D148:D150)</f>
        <v>830.09999999999991</v>
      </c>
      <c r="E146" s="67">
        <f>SUM(E148:E149)</f>
        <v>0</v>
      </c>
      <c r="F146" s="67">
        <f>SUM(F148:F149)</f>
        <v>0</v>
      </c>
      <c r="G146" s="67">
        <f>SUM(G148:G149)</f>
        <v>0</v>
      </c>
      <c r="H146" s="54">
        <f t="shared" si="36"/>
        <v>93.3</v>
      </c>
      <c r="I146" s="67">
        <f>SUM(I148:I149)</f>
        <v>93.3</v>
      </c>
      <c r="J146" s="67">
        <f>SUM(J148:J149)</f>
        <v>0</v>
      </c>
      <c r="K146" s="67">
        <f>SUM(K148:K149)</f>
        <v>0</v>
      </c>
      <c r="L146" s="67">
        <f>SUM(L148:L149)</f>
        <v>0</v>
      </c>
      <c r="M146" s="54">
        <f t="shared" si="43"/>
        <v>11.239609685580051</v>
      </c>
      <c r="N146" s="54">
        <f t="shared" si="37"/>
        <v>736.8</v>
      </c>
      <c r="O146" s="54">
        <f t="shared" si="44"/>
        <v>11.239609685580051</v>
      </c>
      <c r="P146" s="54">
        <f t="shared" si="38"/>
        <v>736.8</v>
      </c>
      <c r="Q146" s="54" t="str">
        <f t="shared" si="45"/>
        <v>-</v>
      </c>
      <c r="R146" s="54">
        <f t="shared" si="39"/>
        <v>0</v>
      </c>
      <c r="S146" s="54" t="str">
        <f t="shared" si="46"/>
        <v>-</v>
      </c>
      <c r="T146" s="55">
        <f t="shared" si="40"/>
        <v>0</v>
      </c>
      <c r="U146" s="54">
        <f>F146-K146</f>
        <v>0</v>
      </c>
    </row>
    <row r="147" spans="1:21" s="4" customFormat="1" ht="40.5" outlineLevel="2" x14ac:dyDescent="0.25">
      <c r="A147" s="65"/>
      <c r="B147" s="48" t="s">
        <v>543</v>
      </c>
      <c r="C147" s="37">
        <f t="shared" si="35"/>
        <v>830.09999999999991</v>
      </c>
      <c r="D147" s="37">
        <f>D148+D149+D150</f>
        <v>830.09999999999991</v>
      </c>
      <c r="E147" s="37">
        <f>E148+E149</f>
        <v>0</v>
      </c>
      <c r="F147" s="37">
        <f>F148+F149</f>
        <v>0</v>
      </c>
      <c r="G147" s="37"/>
      <c r="H147" s="37">
        <f t="shared" si="36"/>
        <v>93.3</v>
      </c>
      <c r="I147" s="37">
        <f>I148+I149</f>
        <v>93.3</v>
      </c>
      <c r="J147" s="37">
        <f>J148+J149</f>
        <v>0</v>
      </c>
      <c r="K147" s="37">
        <f>K148+K149</f>
        <v>0</v>
      </c>
      <c r="L147" s="37"/>
      <c r="M147" s="54">
        <f t="shared" si="43"/>
        <v>11.239609685580051</v>
      </c>
      <c r="N147" s="54">
        <f t="shared" si="37"/>
        <v>736.8</v>
      </c>
      <c r="O147" s="54">
        <f t="shared" si="44"/>
        <v>11.239609685580051</v>
      </c>
      <c r="P147" s="54">
        <f t="shared" si="38"/>
        <v>736.8</v>
      </c>
      <c r="Q147" s="54" t="str">
        <f t="shared" si="45"/>
        <v>-</v>
      </c>
      <c r="R147" s="54">
        <f t="shared" si="39"/>
        <v>0</v>
      </c>
      <c r="S147" s="54" t="str">
        <f t="shared" si="46"/>
        <v>-</v>
      </c>
      <c r="T147" s="55">
        <f t="shared" si="40"/>
        <v>0</v>
      </c>
      <c r="U147" s="54">
        <f>F147-K147</f>
        <v>0</v>
      </c>
    </row>
    <row r="148" spans="1:21" s="4" customFormat="1" ht="40.5" outlineLevel="3" x14ac:dyDescent="0.25">
      <c r="A148" s="65"/>
      <c r="B148" s="48" t="s">
        <v>393</v>
      </c>
      <c r="C148" s="37">
        <f t="shared" si="35"/>
        <v>319.7</v>
      </c>
      <c r="D148" s="37">
        <v>319.7</v>
      </c>
      <c r="E148" s="37">
        <v>0</v>
      </c>
      <c r="F148" s="37">
        <v>0</v>
      </c>
      <c r="G148" s="37">
        <v>0</v>
      </c>
      <c r="H148" s="37">
        <f t="shared" si="36"/>
        <v>93.3</v>
      </c>
      <c r="I148" s="37">
        <v>93.3</v>
      </c>
      <c r="J148" s="37">
        <v>0</v>
      </c>
      <c r="K148" s="37">
        <v>0</v>
      </c>
      <c r="L148" s="37">
        <v>0</v>
      </c>
      <c r="M148" s="37">
        <f t="shared" ref="M148:M155" si="47">IFERROR(H148/C148*100,"-")</f>
        <v>29.183609634031903</v>
      </c>
      <c r="N148" s="37">
        <f t="shared" si="37"/>
        <v>226.39999999999998</v>
      </c>
      <c r="O148" s="37">
        <f t="shared" ref="O148:O167" si="48">IFERROR(I148/D148*100,"-")</f>
        <v>29.183609634031903</v>
      </c>
      <c r="P148" s="37">
        <f t="shared" si="38"/>
        <v>226.39999999999998</v>
      </c>
      <c r="Q148" s="37" t="str">
        <f t="shared" ref="Q148:Q167" si="49">IFERROR(J148/E148*100,"-")</f>
        <v>-</v>
      </c>
      <c r="R148" s="37">
        <f t="shared" si="39"/>
        <v>0</v>
      </c>
      <c r="S148" s="37" t="str">
        <f t="shared" ref="S148:S167" si="50">IFERROR(K148/F148*100,"-")</f>
        <v>-</v>
      </c>
      <c r="T148" s="37">
        <f t="shared" si="40"/>
        <v>0</v>
      </c>
      <c r="U148" s="40" t="s">
        <v>545</v>
      </c>
    </row>
    <row r="149" spans="1:21" s="4" customFormat="1" ht="32.25" customHeight="1" outlineLevel="3" x14ac:dyDescent="0.25">
      <c r="A149" s="65"/>
      <c r="B149" s="48" t="s">
        <v>33</v>
      </c>
      <c r="C149" s="37">
        <f t="shared" si="35"/>
        <v>378.4</v>
      </c>
      <c r="D149" s="37">
        <v>378.4</v>
      </c>
      <c r="E149" s="37">
        <v>0</v>
      </c>
      <c r="F149" s="37">
        <v>0</v>
      </c>
      <c r="G149" s="37">
        <v>0</v>
      </c>
      <c r="H149" s="37">
        <f t="shared" si="36"/>
        <v>0</v>
      </c>
      <c r="I149" s="37">
        <v>0</v>
      </c>
      <c r="J149" s="37">
        <v>0</v>
      </c>
      <c r="K149" s="37">
        <v>0</v>
      </c>
      <c r="L149" s="37">
        <v>0</v>
      </c>
      <c r="M149" s="37">
        <f t="shared" si="47"/>
        <v>0</v>
      </c>
      <c r="N149" s="37">
        <f t="shared" si="37"/>
        <v>378.4</v>
      </c>
      <c r="O149" s="37">
        <f t="shared" si="48"/>
        <v>0</v>
      </c>
      <c r="P149" s="37">
        <f t="shared" si="38"/>
        <v>378.4</v>
      </c>
      <c r="Q149" s="37" t="str">
        <f t="shared" si="49"/>
        <v>-</v>
      </c>
      <c r="R149" s="37">
        <f t="shared" si="39"/>
        <v>0</v>
      </c>
      <c r="S149" s="37" t="str">
        <f t="shared" si="50"/>
        <v>-</v>
      </c>
      <c r="T149" s="37">
        <f t="shared" si="40"/>
        <v>0</v>
      </c>
      <c r="U149" s="40" t="s">
        <v>463</v>
      </c>
    </row>
    <row r="150" spans="1:21" s="4" customFormat="1" ht="64.5" customHeight="1" outlineLevel="3" x14ac:dyDescent="0.25">
      <c r="A150" s="65"/>
      <c r="B150" s="48" t="s">
        <v>461</v>
      </c>
      <c r="C150" s="37">
        <f t="shared" si="35"/>
        <v>132</v>
      </c>
      <c r="D150" s="37">
        <v>132</v>
      </c>
      <c r="E150" s="37">
        <v>0</v>
      </c>
      <c r="F150" s="37">
        <v>0</v>
      </c>
      <c r="G150" s="37">
        <v>0</v>
      </c>
      <c r="H150" s="37">
        <f t="shared" si="36"/>
        <v>0</v>
      </c>
      <c r="I150" s="37">
        <v>0</v>
      </c>
      <c r="J150" s="37">
        <v>0</v>
      </c>
      <c r="K150" s="37">
        <v>0</v>
      </c>
      <c r="L150" s="37">
        <v>0</v>
      </c>
      <c r="M150" s="37">
        <f t="shared" si="47"/>
        <v>0</v>
      </c>
      <c r="N150" s="37">
        <f t="shared" si="37"/>
        <v>132</v>
      </c>
      <c r="O150" s="37">
        <f t="shared" si="48"/>
        <v>0</v>
      </c>
      <c r="P150" s="37">
        <f t="shared" si="38"/>
        <v>132</v>
      </c>
      <c r="Q150" s="37" t="str">
        <f t="shared" si="49"/>
        <v>-</v>
      </c>
      <c r="R150" s="37">
        <f t="shared" si="39"/>
        <v>0</v>
      </c>
      <c r="S150" s="37" t="str">
        <f t="shared" si="50"/>
        <v>-</v>
      </c>
      <c r="T150" s="37">
        <f t="shared" si="40"/>
        <v>0</v>
      </c>
      <c r="U150" s="40" t="s">
        <v>464</v>
      </c>
    </row>
    <row r="151" spans="1:21" s="53" customFormat="1" ht="35.25" customHeight="1" x14ac:dyDescent="0.25">
      <c r="A151" s="32">
        <v>8</v>
      </c>
      <c r="B151" s="33" t="s">
        <v>34</v>
      </c>
      <c r="C151" s="34">
        <f>SUM(D151:F151)</f>
        <v>42370.2</v>
      </c>
      <c r="D151" s="34">
        <f>D152+D153+D154+D155+D156+D157+D162</f>
        <v>10582.2</v>
      </c>
      <c r="E151" s="34">
        <f>E152+E153+E154+E155+E156+E157+E162</f>
        <v>31788</v>
      </c>
      <c r="F151" s="34">
        <f>F152+F153+F154+F155+F156+F157+F162</f>
        <v>0</v>
      </c>
      <c r="G151" s="34">
        <f>G152+G153+G154+G155+G156+G158+G162</f>
        <v>0</v>
      </c>
      <c r="H151" s="34">
        <f t="shared" si="36"/>
        <v>29097.412</v>
      </c>
      <c r="I151" s="34">
        <f>I152+I153+I154+I155+I156+I158+I162</f>
        <v>7162.8980000000001</v>
      </c>
      <c r="J151" s="34">
        <f>J152+J153+J154+J155+J156+J158+J162</f>
        <v>21934.513999999999</v>
      </c>
      <c r="K151" s="34">
        <f>K152+K153+K154+K155+K156+K158+K162</f>
        <v>0</v>
      </c>
      <c r="L151" s="34">
        <f>L152+L153+L154+L155+L156+L158+L162</f>
        <v>0</v>
      </c>
      <c r="M151" s="34">
        <f t="shared" si="47"/>
        <v>68.674238025782273</v>
      </c>
      <c r="N151" s="34">
        <f t="shared" si="37"/>
        <v>13272.787999999997</v>
      </c>
      <c r="O151" s="34">
        <f t="shared" si="48"/>
        <v>67.688174481676782</v>
      </c>
      <c r="P151" s="34">
        <f t="shared" si="38"/>
        <v>3419.3020000000006</v>
      </c>
      <c r="Q151" s="34">
        <f t="shared" si="49"/>
        <v>69.002497797911161</v>
      </c>
      <c r="R151" s="34">
        <f t="shared" si="39"/>
        <v>9853.4860000000008</v>
      </c>
      <c r="S151" s="34" t="str">
        <f t="shared" si="50"/>
        <v>-</v>
      </c>
      <c r="T151" s="34">
        <f t="shared" si="40"/>
        <v>0</v>
      </c>
      <c r="U151" s="64"/>
    </row>
    <row r="152" spans="1:21" s="4" customFormat="1" ht="67.5" customHeight="1" outlineLevel="1" x14ac:dyDescent="0.25">
      <c r="A152" s="36"/>
      <c r="B152" s="146" t="s">
        <v>684</v>
      </c>
      <c r="C152" s="37">
        <f>SUM(D152:F152)</f>
        <v>27977</v>
      </c>
      <c r="D152" s="55">
        <v>0</v>
      </c>
      <c r="E152" s="55">
        <v>27977</v>
      </c>
      <c r="F152" s="55">
        <v>0</v>
      </c>
      <c r="G152" s="55"/>
      <c r="H152" s="55">
        <f>SUM(I152:K152)</f>
        <v>19584.29</v>
      </c>
      <c r="I152" s="55">
        <v>0</v>
      </c>
      <c r="J152" s="55">
        <v>19584.29</v>
      </c>
      <c r="K152" s="55">
        <v>0</v>
      </c>
      <c r="L152" s="55"/>
      <c r="M152" s="37">
        <f t="shared" si="47"/>
        <v>70.001394002216117</v>
      </c>
      <c r="N152" s="37">
        <f>C152-H152</f>
        <v>8392.7099999999991</v>
      </c>
      <c r="O152" s="37" t="str">
        <f t="shared" si="48"/>
        <v>-</v>
      </c>
      <c r="P152" s="37">
        <f t="shared" si="38"/>
        <v>0</v>
      </c>
      <c r="Q152" s="37">
        <f t="shared" si="49"/>
        <v>70.001394002216117</v>
      </c>
      <c r="R152" s="37">
        <f t="shared" si="39"/>
        <v>8392.7099999999991</v>
      </c>
      <c r="S152" s="37" t="str">
        <f t="shared" si="50"/>
        <v>-</v>
      </c>
      <c r="T152" s="37">
        <f t="shared" si="40"/>
        <v>0</v>
      </c>
      <c r="U152" s="40" t="s">
        <v>689</v>
      </c>
    </row>
    <row r="153" spans="1:21" s="4" customFormat="1" ht="27" outlineLevel="1" x14ac:dyDescent="0.25">
      <c r="A153" s="78"/>
      <c r="B153" s="146" t="s">
        <v>685</v>
      </c>
      <c r="C153" s="37">
        <f t="shared" ref="C153:C196" si="51">SUM(D153:F153)</f>
        <v>505</v>
      </c>
      <c r="D153" s="37">
        <v>0</v>
      </c>
      <c r="E153" s="37">
        <v>505</v>
      </c>
      <c r="F153" s="37">
        <v>0</v>
      </c>
      <c r="G153" s="37">
        <v>0</v>
      </c>
      <c r="H153" s="37">
        <f>SUM(I153:K153)</f>
        <v>303.14</v>
      </c>
      <c r="I153" s="37">
        <v>0</v>
      </c>
      <c r="J153" s="37">
        <v>303.14</v>
      </c>
      <c r="K153" s="37">
        <v>0</v>
      </c>
      <c r="L153" s="37">
        <v>0</v>
      </c>
      <c r="M153" s="37">
        <f t="shared" si="47"/>
        <v>60.027722772277222</v>
      </c>
      <c r="N153" s="37">
        <f t="shared" si="37"/>
        <v>201.86</v>
      </c>
      <c r="O153" s="37" t="str">
        <f>IFERROR(I153/D153*100,"-")</f>
        <v>-</v>
      </c>
      <c r="P153" s="37">
        <f>D153-I153</f>
        <v>0</v>
      </c>
      <c r="Q153" s="37">
        <f>IFERROR(J153/E153*100,"-")</f>
        <v>60.027722772277222</v>
      </c>
      <c r="R153" s="37">
        <f>E153-J153</f>
        <v>201.86</v>
      </c>
      <c r="S153" s="37" t="str">
        <f t="shared" si="50"/>
        <v>-</v>
      </c>
      <c r="T153" s="37">
        <f t="shared" si="40"/>
        <v>0</v>
      </c>
      <c r="U153" s="40" t="s">
        <v>693</v>
      </c>
    </row>
    <row r="154" spans="1:21" s="4" customFormat="1" ht="40.5" outlineLevel="1" x14ac:dyDescent="0.25">
      <c r="A154" s="78"/>
      <c r="B154" s="146" t="s">
        <v>686</v>
      </c>
      <c r="C154" s="37">
        <f t="shared" si="51"/>
        <v>3068</v>
      </c>
      <c r="D154" s="37">
        <v>0</v>
      </c>
      <c r="E154" s="37">
        <v>3068</v>
      </c>
      <c r="F154" s="37">
        <v>0</v>
      </c>
      <c r="G154" s="37">
        <v>0</v>
      </c>
      <c r="H154" s="37">
        <f>SUM(I154:K154)</f>
        <v>1821.0840000000001</v>
      </c>
      <c r="I154" s="37">
        <v>0</v>
      </c>
      <c r="J154" s="37">
        <v>1821.0840000000001</v>
      </c>
      <c r="K154" s="37">
        <v>0</v>
      </c>
      <c r="L154" s="37">
        <v>0</v>
      </c>
      <c r="M154" s="37">
        <f t="shared" si="47"/>
        <v>59.357366362451117</v>
      </c>
      <c r="N154" s="37">
        <f t="shared" si="37"/>
        <v>1246.9159999999999</v>
      </c>
      <c r="O154" s="37" t="str">
        <f>IFERROR(I154/D154*100,"-")</f>
        <v>-</v>
      </c>
      <c r="P154" s="37">
        <f>D154-I154</f>
        <v>0</v>
      </c>
      <c r="Q154" s="37">
        <f>IFERROR(J154/E154*100,"-")</f>
        <v>59.357366362451117</v>
      </c>
      <c r="R154" s="37">
        <f>E154-J154</f>
        <v>1246.9159999999999</v>
      </c>
      <c r="S154" s="37" t="str">
        <f t="shared" si="50"/>
        <v>-</v>
      </c>
      <c r="T154" s="37">
        <f t="shared" si="40"/>
        <v>0</v>
      </c>
      <c r="U154" s="40" t="s">
        <v>690</v>
      </c>
    </row>
    <row r="155" spans="1:21" s="4" customFormat="1" ht="60.75" customHeight="1" outlineLevel="1" x14ac:dyDescent="0.25">
      <c r="A155" s="183"/>
      <c r="B155" s="146" t="s">
        <v>687</v>
      </c>
      <c r="C155" s="37">
        <f t="shared" si="51"/>
        <v>826</v>
      </c>
      <c r="D155" s="37">
        <v>600</v>
      </c>
      <c r="E155" s="37">
        <v>226</v>
      </c>
      <c r="F155" s="37">
        <v>0</v>
      </c>
      <c r="G155" s="37">
        <v>0</v>
      </c>
      <c r="H155" s="37">
        <f t="shared" ref="H155:H196" si="52">SUM(I155:K155)</f>
        <v>288.69799999999998</v>
      </c>
      <c r="I155" s="37">
        <v>62.698</v>
      </c>
      <c r="J155" s="37">
        <v>226</v>
      </c>
      <c r="K155" s="37">
        <v>0</v>
      </c>
      <c r="L155" s="37">
        <v>0</v>
      </c>
      <c r="M155" s="37">
        <f t="shared" si="47"/>
        <v>34.951331719128326</v>
      </c>
      <c r="N155" s="37">
        <f t="shared" ref="N155:N198" si="53">C155-H155</f>
        <v>537.30200000000002</v>
      </c>
      <c r="O155" s="37">
        <f t="shared" si="48"/>
        <v>10.449666666666667</v>
      </c>
      <c r="P155" s="37">
        <f t="shared" ref="P155:P198" si="54">D155-I155</f>
        <v>537.30200000000002</v>
      </c>
      <c r="Q155" s="37">
        <f t="shared" si="49"/>
        <v>100</v>
      </c>
      <c r="R155" s="37">
        <f t="shared" ref="R155:R198" si="55">E155-J155</f>
        <v>0</v>
      </c>
      <c r="S155" s="37" t="str">
        <f t="shared" si="50"/>
        <v>-</v>
      </c>
      <c r="T155" s="37">
        <f t="shared" ref="T155:T198" si="56">F155-K155</f>
        <v>0</v>
      </c>
      <c r="U155" s="40" t="s">
        <v>692</v>
      </c>
    </row>
    <row r="156" spans="1:21" s="4" customFormat="1" ht="27" outlineLevel="1" x14ac:dyDescent="0.25">
      <c r="A156" s="78"/>
      <c r="B156" s="146" t="s">
        <v>688</v>
      </c>
      <c r="C156" s="37">
        <f>SUM(D156:F156)</f>
        <v>12</v>
      </c>
      <c r="D156" s="55">
        <v>0</v>
      </c>
      <c r="E156" s="55">
        <v>12</v>
      </c>
      <c r="F156" s="55">
        <f>SUM(F157:F157)</f>
        <v>0</v>
      </c>
      <c r="G156" s="55">
        <f>SUM(G157:G157)</f>
        <v>0</v>
      </c>
      <c r="H156" s="37">
        <f>SUM(I156:K156)</f>
        <v>0</v>
      </c>
      <c r="I156" s="37">
        <v>0</v>
      </c>
      <c r="J156" s="55">
        <v>0</v>
      </c>
      <c r="K156" s="37">
        <v>0</v>
      </c>
      <c r="L156" s="37">
        <v>0</v>
      </c>
      <c r="M156" s="37">
        <f t="shared" ref="M156:M167" si="57">IFERROR(H156/C156*100,"-")</f>
        <v>0</v>
      </c>
      <c r="N156" s="37">
        <f t="shared" si="53"/>
        <v>12</v>
      </c>
      <c r="O156" s="37" t="str">
        <f t="shared" si="48"/>
        <v>-</v>
      </c>
      <c r="P156" s="37">
        <f t="shared" si="54"/>
        <v>0</v>
      </c>
      <c r="Q156" s="37">
        <f t="shared" si="49"/>
        <v>0</v>
      </c>
      <c r="R156" s="37">
        <f t="shared" si="55"/>
        <v>12</v>
      </c>
      <c r="S156" s="37" t="str">
        <f t="shared" si="50"/>
        <v>-</v>
      </c>
      <c r="T156" s="37">
        <f t="shared" si="56"/>
        <v>0</v>
      </c>
      <c r="U156" s="40" t="s">
        <v>691</v>
      </c>
    </row>
    <row r="157" spans="1:21" s="4" customFormat="1" ht="54" outlineLevel="1" x14ac:dyDescent="0.25">
      <c r="A157" s="183"/>
      <c r="B157" s="146" t="s">
        <v>608</v>
      </c>
      <c r="C157" s="37">
        <f t="shared" si="51"/>
        <v>9962.2000000000007</v>
      </c>
      <c r="D157" s="37">
        <f>SUM(D158:D161)</f>
        <v>9962.2000000000007</v>
      </c>
      <c r="E157" s="37">
        <f>SUM(E158:E161)</f>
        <v>0</v>
      </c>
      <c r="F157" s="37">
        <f>SUM(F158:F161)</f>
        <v>0</v>
      </c>
      <c r="G157" s="37">
        <v>0</v>
      </c>
      <c r="H157" s="37">
        <f t="shared" si="52"/>
        <v>7100.2</v>
      </c>
      <c r="I157" s="37">
        <f>SUM(I158:I161)</f>
        <v>7100.2</v>
      </c>
      <c r="J157" s="37">
        <f>SUM(J158:J161)</f>
        <v>0</v>
      </c>
      <c r="K157" s="37">
        <f>SUM(K158:K161)</f>
        <v>0</v>
      </c>
      <c r="L157" s="37">
        <v>0</v>
      </c>
      <c r="M157" s="37">
        <f t="shared" si="57"/>
        <v>71.271405914356251</v>
      </c>
      <c r="N157" s="37">
        <f t="shared" si="53"/>
        <v>2862.0000000000009</v>
      </c>
      <c r="O157" s="37">
        <f t="shared" si="48"/>
        <v>71.271405914356251</v>
      </c>
      <c r="P157" s="37">
        <f t="shared" si="54"/>
        <v>2862.0000000000009</v>
      </c>
      <c r="Q157" s="37" t="str">
        <f t="shared" si="49"/>
        <v>-</v>
      </c>
      <c r="R157" s="37">
        <f t="shared" si="55"/>
        <v>0</v>
      </c>
      <c r="S157" s="37" t="str">
        <f t="shared" si="50"/>
        <v>-</v>
      </c>
      <c r="T157" s="37">
        <f t="shared" si="56"/>
        <v>0</v>
      </c>
      <c r="U157" s="40"/>
    </row>
    <row r="158" spans="1:21" s="4" customFormat="1" ht="40.5" outlineLevel="2" x14ac:dyDescent="0.25">
      <c r="A158" s="183"/>
      <c r="B158" s="43" t="s">
        <v>607</v>
      </c>
      <c r="C158" s="37">
        <f t="shared" si="51"/>
        <v>8962.2000000000007</v>
      </c>
      <c r="D158" s="37">
        <v>8962.2000000000007</v>
      </c>
      <c r="E158" s="37">
        <f>SUM(E159:E161)</f>
        <v>0</v>
      </c>
      <c r="F158" s="37">
        <f>SUM(F159:F161)</f>
        <v>0</v>
      </c>
      <c r="G158" s="37">
        <f>SUM(G159:G161)</f>
        <v>0</v>
      </c>
      <c r="H158" s="37">
        <f t="shared" si="52"/>
        <v>7100.2</v>
      </c>
      <c r="I158" s="37">
        <v>7100.2</v>
      </c>
      <c r="J158" s="37">
        <f>SUM(J159:J161)</f>
        <v>0</v>
      </c>
      <c r="K158" s="37">
        <f>SUM(K159:K161)</f>
        <v>0</v>
      </c>
      <c r="L158" s="37">
        <v>0</v>
      </c>
      <c r="M158" s="37">
        <f t="shared" si="57"/>
        <v>79.223851286514474</v>
      </c>
      <c r="N158" s="37">
        <f t="shared" si="53"/>
        <v>1862.0000000000009</v>
      </c>
      <c r="O158" s="37">
        <f>IFERROR(I158/D158*100,"-")</f>
        <v>79.223851286514474</v>
      </c>
      <c r="P158" s="37">
        <f t="shared" si="54"/>
        <v>1862.0000000000009</v>
      </c>
      <c r="Q158" s="37" t="str">
        <f>IFERROR(J158/E158*100,"-")</f>
        <v>-</v>
      </c>
      <c r="R158" s="37">
        <f t="shared" si="55"/>
        <v>0</v>
      </c>
      <c r="S158" s="37" t="str">
        <f>IFERROR(K158/F158*100,"-")</f>
        <v>-</v>
      </c>
      <c r="T158" s="37">
        <f t="shared" si="56"/>
        <v>0</v>
      </c>
      <c r="U158" s="40" t="s">
        <v>695</v>
      </c>
    </row>
    <row r="159" spans="1:21" s="4" customFormat="1" ht="27" outlineLevel="2" x14ac:dyDescent="0.25">
      <c r="A159" s="183"/>
      <c r="B159" s="43" t="s">
        <v>317</v>
      </c>
      <c r="C159" s="37">
        <f t="shared" si="51"/>
        <v>400</v>
      </c>
      <c r="D159" s="37">
        <v>400</v>
      </c>
      <c r="E159" s="37">
        <v>0</v>
      </c>
      <c r="F159" s="37">
        <v>0</v>
      </c>
      <c r="G159" s="37">
        <v>0</v>
      </c>
      <c r="H159" s="37">
        <f t="shared" si="52"/>
        <v>0</v>
      </c>
      <c r="I159" s="37">
        <v>0</v>
      </c>
      <c r="J159" s="37">
        <v>0</v>
      </c>
      <c r="K159" s="37">
        <v>0</v>
      </c>
      <c r="L159" s="37">
        <v>0</v>
      </c>
      <c r="M159" s="37">
        <f t="shared" si="57"/>
        <v>0</v>
      </c>
      <c r="N159" s="37">
        <f t="shared" si="53"/>
        <v>400</v>
      </c>
      <c r="O159" s="37">
        <f t="shared" si="48"/>
        <v>0</v>
      </c>
      <c r="P159" s="37">
        <f t="shared" si="54"/>
        <v>400</v>
      </c>
      <c r="Q159" s="37" t="str">
        <f t="shared" si="49"/>
        <v>-</v>
      </c>
      <c r="R159" s="37">
        <f t="shared" si="55"/>
        <v>0</v>
      </c>
      <c r="S159" s="37" t="str">
        <f t="shared" si="50"/>
        <v>-</v>
      </c>
      <c r="T159" s="37">
        <f t="shared" si="56"/>
        <v>0</v>
      </c>
      <c r="U159" s="40" t="s">
        <v>691</v>
      </c>
    </row>
    <row r="160" spans="1:21" s="4" customFormat="1" ht="27" outlineLevel="2" x14ac:dyDescent="0.25">
      <c r="A160" s="183"/>
      <c r="B160" s="43" t="s">
        <v>318</v>
      </c>
      <c r="C160" s="37">
        <f t="shared" si="51"/>
        <v>100</v>
      </c>
      <c r="D160" s="37">
        <v>100</v>
      </c>
      <c r="E160" s="37">
        <v>0</v>
      </c>
      <c r="F160" s="37">
        <v>0</v>
      </c>
      <c r="G160" s="37">
        <v>0</v>
      </c>
      <c r="H160" s="37">
        <f t="shared" si="52"/>
        <v>0</v>
      </c>
      <c r="I160" s="37">
        <v>0</v>
      </c>
      <c r="J160" s="37">
        <v>0</v>
      </c>
      <c r="K160" s="37">
        <v>0</v>
      </c>
      <c r="L160" s="37">
        <v>0</v>
      </c>
      <c r="M160" s="37">
        <f t="shared" si="57"/>
        <v>0</v>
      </c>
      <c r="N160" s="37">
        <f t="shared" si="53"/>
        <v>100</v>
      </c>
      <c r="O160" s="37">
        <f t="shared" si="48"/>
        <v>0</v>
      </c>
      <c r="P160" s="37">
        <f t="shared" si="54"/>
        <v>100</v>
      </c>
      <c r="Q160" s="37" t="str">
        <f t="shared" si="49"/>
        <v>-</v>
      </c>
      <c r="R160" s="37">
        <f t="shared" si="55"/>
        <v>0</v>
      </c>
      <c r="S160" s="37" t="str">
        <f t="shared" si="50"/>
        <v>-</v>
      </c>
      <c r="T160" s="37">
        <f t="shared" si="56"/>
        <v>0</v>
      </c>
      <c r="U160" s="40" t="s">
        <v>691</v>
      </c>
    </row>
    <row r="161" spans="1:21" s="4" customFormat="1" ht="27" outlineLevel="2" x14ac:dyDescent="0.25">
      <c r="A161" s="184"/>
      <c r="B161" s="43" t="s">
        <v>319</v>
      </c>
      <c r="C161" s="37">
        <f t="shared" si="51"/>
        <v>500</v>
      </c>
      <c r="D161" s="37">
        <v>500</v>
      </c>
      <c r="E161" s="37">
        <v>0</v>
      </c>
      <c r="F161" s="37">
        <v>0</v>
      </c>
      <c r="G161" s="37">
        <v>0</v>
      </c>
      <c r="H161" s="37">
        <f t="shared" si="52"/>
        <v>0</v>
      </c>
      <c r="I161" s="37">
        <v>0</v>
      </c>
      <c r="J161" s="37">
        <v>0</v>
      </c>
      <c r="K161" s="37">
        <v>0</v>
      </c>
      <c r="L161" s="37">
        <v>0</v>
      </c>
      <c r="M161" s="37">
        <f t="shared" si="57"/>
        <v>0</v>
      </c>
      <c r="N161" s="37">
        <f t="shared" si="53"/>
        <v>500</v>
      </c>
      <c r="O161" s="37">
        <f t="shared" si="48"/>
        <v>0</v>
      </c>
      <c r="P161" s="37">
        <f t="shared" si="54"/>
        <v>500</v>
      </c>
      <c r="Q161" s="37" t="str">
        <f t="shared" si="49"/>
        <v>-</v>
      </c>
      <c r="R161" s="37">
        <f t="shared" si="55"/>
        <v>0</v>
      </c>
      <c r="S161" s="37" t="str">
        <f t="shared" si="50"/>
        <v>-</v>
      </c>
      <c r="T161" s="37">
        <f t="shared" si="56"/>
        <v>0</v>
      </c>
      <c r="U161" s="40" t="s">
        <v>694</v>
      </c>
    </row>
    <row r="162" spans="1:21" s="4" customFormat="1" ht="108.75" customHeight="1" outlineLevel="1" x14ac:dyDescent="0.25">
      <c r="A162" s="143"/>
      <c r="B162" s="146" t="s">
        <v>609</v>
      </c>
      <c r="C162" s="37">
        <f t="shared" si="51"/>
        <v>20</v>
      </c>
      <c r="D162" s="37">
        <v>20</v>
      </c>
      <c r="E162" s="37">
        <v>0</v>
      </c>
      <c r="F162" s="37">
        <v>0</v>
      </c>
      <c r="G162" s="37">
        <v>0</v>
      </c>
      <c r="H162" s="37">
        <f t="shared" si="52"/>
        <v>0</v>
      </c>
      <c r="I162" s="37">
        <v>0</v>
      </c>
      <c r="J162" s="37">
        <v>0</v>
      </c>
      <c r="K162" s="37">
        <v>0</v>
      </c>
      <c r="L162" s="37">
        <v>0</v>
      </c>
      <c r="M162" s="37">
        <f t="shared" si="57"/>
        <v>0</v>
      </c>
      <c r="N162" s="37">
        <f t="shared" si="53"/>
        <v>20</v>
      </c>
      <c r="O162" s="37">
        <f t="shared" si="48"/>
        <v>0</v>
      </c>
      <c r="P162" s="37">
        <f t="shared" si="54"/>
        <v>20</v>
      </c>
      <c r="Q162" s="37" t="str">
        <f t="shared" si="49"/>
        <v>-</v>
      </c>
      <c r="R162" s="37">
        <f t="shared" si="55"/>
        <v>0</v>
      </c>
      <c r="S162" s="37" t="str">
        <f t="shared" si="50"/>
        <v>-</v>
      </c>
      <c r="T162" s="37">
        <f t="shared" si="56"/>
        <v>0</v>
      </c>
      <c r="U162" s="40" t="s">
        <v>696</v>
      </c>
    </row>
    <row r="163" spans="1:21" s="53" customFormat="1" ht="54" x14ac:dyDescent="0.25">
      <c r="A163" s="32">
        <v>10</v>
      </c>
      <c r="B163" s="33" t="s">
        <v>71</v>
      </c>
      <c r="C163" s="34">
        <f>SUM(D163:F163)</f>
        <v>1750.9</v>
      </c>
      <c r="D163" s="34">
        <f>D164+D165</f>
        <v>100</v>
      </c>
      <c r="E163" s="34">
        <f>E164+E165</f>
        <v>1650.9</v>
      </c>
      <c r="F163" s="34">
        <f>F164+F165</f>
        <v>0</v>
      </c>
      <c r="G163" s="34">
        <f>SUM(G164:G165)</f>
        <v>0</v>
      </c>
      <c r="H163" s="34">
        <f>SUM(I163:K163)</f>
        <v>937.9</v>
      </c>
      <c r="I163" s="34">
        <f>I164+I165</f>
        <v>50</v>
      </c>
      <c r="J163" s="34">
        <f>J164+J165</f>
        <v>887.9</v>
      </c>
      <c r="K163" s="34">
        <f>K164+K165</f>
        <v>0</v>
      </c>
      <c r="L163" s="34">
        <f>L164+L165</f>
        <v>0</v>
      </c>
      <c r="M163" s="34">
        <f t="shared" si="57"/>
        <v>53.566737106630868</v>
      </c>
      <c r="N163" s="34">
        <f t="shared" si="53"/>
        <v>813.00000000000011</v>
      </c>
      <c r="O163" s="34">
        <f t="shared" si="48"/>
        <v>50</v>
      </c>
      <c r="P163" s="34">
        <f t="shared" si="54"/>
        <v>50</v>
      </c>
      <c r="Q163" s="34">
        <f t="shared" si="49"/>
        <v>53.782785147495304</v>
      </c>
      <c r="R163" s="34">
        <f t="shared" si="55"/>
        <v>763.00000000000011</v>
      </c>
      <c r="S163" s="34" t="str">
        <f t="shared" si="50"/>
        <v>-</v>
      </c>
      <c r="T163" s="34">
        <f t="shared" si="56"/>
        <v>0</v>
      </c>
      <c r="U163" s="151"/>
    </row>
    <row r="164" spans="1:21" s="4" customFormat="1" ht="81" outlineLevel="1" x14ac:dyDescent="0.25">
      <c r="A164" s="143"/>
      <c r="B164" s="146" t="s">
        <v>643</v>
      </c>
      <c r="C164" s="37">
        <f t="shared" si="51"/>
        <v>1650.9</v>
      </c>
      <c r="D164" s="37">
        <v>0</v>
      </c>
      <c r="E164" s="37">
        <v>1650.9</v>
      </c>
      <c r="F164" s="37">
        <v>0</v>
      </c>
      <c r="G164" s="37">
        <v>0</v>
      </c>
      <c r="H164" s="37">
        <f>SUM(I164:K164)</f>
        <v>887.9</v>
      </c>
      <c r="I164" s="37">
        <v>0</v>
      </c>
      <c r="J164" s="37">
        <v>887.9</v>
      </c>
      <c r="K164" s="37">
        <v>0</v>
      </c>
      <c r="L164" s="37">
        <v>0</v>
      </c>
      <c r="M164" s="37">
        <f t="shared" si="57"/>
        <v>53.782785147495304</v>
      </c>
      <c r="N164" s="37">
        <f t="shared" si="53"/>
        <v>763.00000000000011</v>
      </c>
      <c r="O164" s="37" t="str">
        <f t="shared" si="48"/>
        <v>-</v>
      </c>
      <c r="P164" s="37">
        <f t="shared" si="54"/>
        <v>0</v>
      </c>
      <c r="Q164" s="37">
        <f t="shared" si="49"/>
        <v>53.782785147495304</v>
      </c>
      <c r="R164" s="37">
        <f t="shared" si="55"/>
        <v>763.00000000000011</v>
      </c>
      <c r="S164" s="37" t="str">
        <f t="shared" si="50"/>
        <v>-</v>
      </c>
      <c r="T164" s="37">
        <f t="shared" si="56"/>
        <v>0</v>
      </c>
      <c r="U164" s="40" t="s">
        <v>646</v>
      </c>
    </row>
    <row r="165" spans="1:21" s="4" customFormat="1" ht="67.5" outlineLevel="1" x14ac:dyDescent="0.25">
      <c r="A165" s="78"/>
      <c r="B165" s="146" t="s">
        <v>644</v>
      </c>
      <c r="C165" s="37">
        <f>SUM(D165:F165)</f>
        <v>100</v>
      </c>
      <c r="D165" s="37">
        <v>100</v>
      </c>
      <c r="E165" s="37">
        <v>0</v>
      </c>
      <c r="F165" s="37">
        <v>0</v>
      </c>
      <c r="G165" s="37">
        <v>0</v>
      </c>
      <c r="H165" s="37">
        <f t="shared" si="52"/>
        <v>50</v>
      </c>
      <c r="I165" s="37">
        <v>50</v>
      </c>
      <c r="J165" s="37">
        <v>0</v>
      </c>
      <c r="K165" s="37">
        <v>0</v>
      </c>
      <c r="L165" s="37">
        <v>0</v>
      </c>
      <c r="M165" s="37">
        <f>IFERROR(H165/C165*100,"-")</f>
        <v>50</v>
      </c>
      <c r="N165" s="37">
        <f>C165-H165</f>
        <v>50</v>
      </c>
      <c r="O165" s="37">
        <f>IFERROR(I165/D165*100,"-")</f>
        <v>50</v>
      </c>
      <c r="P165" s="37">
        <f>D165-I165</f>
        <v>50</v>
      </c>
      <c r="Q165" s="37" t="str">
        <f t="shared" si="49"/>
        <v>-</v>
      </c>
      <c r="R165" s="37">
        <f t="shared" si="55"/>
        <v>0</v>
      </c>
      <c r="S165" s="37" t="str">
        <f t="shared" si="50"/>
        <v>-</v>
      </c>
      <c r="T165" s="37">
        <f t="shared" si="56"/>
        <v>0</v>
      </c>
      <c r="U165" s="40" t="s">
        <v>645</v>
      </c>
    </row>
    <row r="166" spans="1:21" s="53" customFormat="1" ht="45.75" customHeight="1" x14ac:dyDescent="0.25">
      <c r="A166" s="32">
        <v>11</v>
      </c>
      <c r="B166" s="33" t="s">
        <v>125</v>
      </c>
      <c r="C166" s="34">
        <f t="shared" si="51"/>
        <v>116137.04000000001</v>
      </c>
      <c r="D166" s="34">
        <f>D167+D181+D184</f>
        <v>50463.020000000004</v>
      </c>
      <c r="E166" s="34">
        <f>E167+E181+E184</f>
        <v>65609.320000000007</v>
      </c>
      <c r="F166" s="34">
        <f>F167+F181+F184</f>
        <v>64.7</v>
      </c>
      <c r="G166" s="34">
        <f>G167+G181+G184</f>
        <v>0</v>
      </c>
      <c r="H166" s="34">
        <f t="shared" si="52"/>
        <v>34020.269999999997</v>
      </c>
      <c r="I166" s="34">
        <f>I167+I181+I184</f>
        <v>20168.189999999999</v>
      </c>
      <c r="J166" s="34">
        <f>J167+J181+J184</f>
        <v>13852.08</v>
      </c>
      <c r="K166" s="34">
        <f>K167+K181+K184</f>
        <v>0</v>
      </c>
      <c r="L166" s="34">
        <f>L167+L181+L184</f>
        <v>0</v>
      </c>
      <c r="M166" s="34">
        <f t="shared" si="57"/>
        <v>29.293212570253207</v>
      </c>
      <c r="N166" s="34">
        <f t="shared" si="53"/>
        <v>82116.770000000019</v>
      </c>
      <c r="O166" s="34">
        <f t="shared" si="48"/>
        <v>39.966276294997797</v>
      </c>
      <c r="P166" s="34">
        <f t="shared" si="54"/>
        <v>30294.830000000005</v>
      </c>
      <c r="Q166" s="34">
        <f t="shared" si="49"/>
        <v>21.112976022309024</v>
      </c>
      <c r="R166" s="34">
        <f t="shared" si="55"/>
        <v>51757.240000000005</v>
      </c>
      <c r="S166" s="34">
        <f t="shared" si="50"/>
        <v>0</v>
      </c>
      <c r="T166" s="34">
        <f t="shared" si="56"/>
        <v>64.7</v>
      </c>
      <c r="U166" s="64"/>
    </row>
    <row r="167" spans="1:21" s="9" customFormat="1" ht="40.5" outlineLevel="1" x14ac:dyDescent="0.25">
      <c r="A167" s="60"/>
      <c r="B167" s="97" t="s">
        <v>346</v>
      </c>
      <c r="C167" s="54">
        <f>SUM(D167:F167)</f>
        <v>108770.35</v>
      </c>
      <c r="D167" s="54">
        <f>D168+D172</f>
        <v>49656.97</v>
      </c>
      <c r="E167" s="54">
        <f>E168+E172</f>
        <v>59113.38</v>
      </c>
      <c r="F167" s="54">
        <f>F168+F172</f>
        <v>0</v>
      </c>
      <c r="G167" s="54">
        <f>SUM(G168:G180)</f>
        <v>0</v>
      </c>
      <c r="H167" s="67">
        <f t="shared" si="52"/>
        <v>34020.269999999997</v>
      </c>
      <c r="I167" s="54">
        <f>I168+I172</f>
        <v>20168.189999999999</v>
      </c>
      <c r="J167" s="54">
        <f>J168+J172</f>
        <v>13852.08</v>
      </c>
      <c r="K167" s="54">
        <f>K168+K172</f>
        <v>0</v>
      </c>
      <c r="L167" s="67">
        <f>SUM(L168:L180)</f>
        <v>0</v>
      </c>
      <c r="M167" s="67">
        <f t="shared" si="57"/>
        <v>31.277154114149671</v>
      </c>
      <c r="N167" s="67">
        <f t="shared" si="53"/>
        <v>74750.080000000016</v>
      </c>
      <c r="O167" s="67">
        <f t="shared" si="48"/>
        <v>40.615023429742088</v>
      </c>
      <c r="P167" s="67">
        <f t="shared" si="54"/>
        <v>29488.780000000002</v>
      </c>
      <c r="Q167" s="67">
        <f t="shared" si="49"/>
        <v>23.433070482520201</v>
      </c>
      <c r="R167" s="67">
        <f t="shared" si="55"/>
        <v>45261.299999999996</v>
      </c>
      <c r="S167" s="67" t="str">
        <f t="shared" si="50"/>
        <v>-</v>
      </c>
      <c r="T167" s="67">
        <f t="shared" si="56"/>
        <v>0</v>
      </c>
      <c r="U167" s="40"/>
    </row>
    <row r="168" spans="1:21" s="4" customFormat="1" ht="27" outlineLevel="2" x14ac:dyDescent="0.25">
      <c r="A168" s="60"/>
      <c r="B168" s="63" t="s">
        <v>629</v>
      </c>
      <c r="C168" s="37">
        <f>SUM(D168:F168)</f>
        <v>40749.68</v>
      </c>
      <c r="D168" s="37">
        <f>D169+D170+D171</f>
        <v>26897.599999999999</v>
      </c>
      <c r="E168" s="37">
        <f t="shared" ref="E168:G168" si="58">E169+E170+E171</f>
        <v>13852.08</v>
      </c>
      <c r="F168" s="37">
        <f t="shared" si="58"/>
        <v>0</v>
      </c>
      <c r="G168" s="37">
        <f t="shared" si="58"/>
        <v>0</v>
      </c>
      <c r="H168" s="37">
        <f t="shared" si="52"/>
        <v>31462.949999999997</v>
      </c>
      <c r="I168" s="37">
        <f>I169+I170+I171</f>
        <v>17610.87</v>
      </c>
      <c r="J168" s="37">
        <f t="shared" ref="J168:L168" si="59">J169+J170+J171</f>
        <v>13852.08</v>
      </c>
      <c r="K168" s="37">
        <f t="shared" si="59"/>
        <v>0</v>
      </c>
      <c r="L168" s="37">
        <f t="shared" si="59"/>
        <v>0</v>
      </c>
      <c r="M168" s="37">
        <f>IFERROR(H168/C168*100,"-")</f>
        <v>77.210299565542599</v>
      </c>
      <c r="N168" s="37">
        <f t="shared" si="53"/>
        <v>9286.7300000000032</v>
      </c>
      <c r="O168" s="37">
        <f>IFERROR(I168/D168*100,"-")</f>
        <v>65.473759740646003</v>
      </c>
      <c r="P168" s="37">
        <f t="shared" si="54"/>
        <v>9286.73</v>
      </c>
      <c r="Q168" s="37">
        <f>IFERROR(J168/E168*100,"-")</f>
        <v>100</v>
      </c>
      <c r="R168" s="37">
        <f t="shared" si="55"/>
        <v>0</v>
      </c>
      <c r="S168" s="37"/>
      <c r="T168" s="37">
        <f t="shared" si="56"/>
        <v>0</v>
      </c>
      <c r="U168" s="40"/>
    </row>
    <row r="169" spans="1:21" s="4" customFormat="1" ht="45.75" customHeight="1" outlineLevel="3" x14ac:dyDescent="0.25">
      <c r="A169" s="36"/>
      <c r="B169" s="63" t="s">
        <v>66</v>
      </c>
      <c r="C169" s="37">
        <f t="shared" si="51"/>
        <v>15564.13</v>
      </c>
      <c r="D169" s="37">
        <v>1712.05</v>
      </c>
      <c r="E169" s="37">
        <v>13852.08</v>
      </c>
      <c r="F169" s="37">
        <v>0</v>
      </c>
      <c r="G169" s="37">
        <v>0</v>
      </c>
      <c r="H169" s="37">
        <f t="shared" si="52"/>
        <v>15564.13</v>
      </c>
      <c r="I169" s="37">
        <v>1712.05</v>
      </c>
      <c r="J169" s="37">
        <v>13852.08</v>
      </c>
      <c r="K169" s="37">
        <v>0</v>
      </c>
      <c r="L169" s="37">
        <v>0</v>
      </c>
      <c r="M169" s="37">
        <f t="shared" ref="M169:M232" si="60">IFERROR(H169/C169*100,"-")</f>
        <v>100</v>
      </c>
      <c r="N169" s="37">
        <f t="shared" si="53"/>
        <v>0</v>
      </c>
      <c r="O169" s="37">
        <f t="shared" ref="O169:O232" si="61">IFERROR(I169/D169*100,"-")</f>
        <v>100</v>
      </c>
      <c r="P169" s="37">
        <f t="shared" si="54"/>
        <v>0</v>
      </c>
      <c r="Q169" s="37">
        <f t="shared" ref="Q169:Q232" si="62">IFERROR(J169/E169*100,"-")</f>
        <v>100</v>
      </c>
      <c r="R169" s="37">
        <f t="shared" si="55"/>
        <v>0</v>
      </c>
      <c r="S169" s="37" t="str">
        <f t="shared" ref="S169:S232" si="63">IFERROR(K169/F169*100,"-")</f>
        <v>-</v>
      </c>
      <c r="T169" s="37">
        <f t="shared" si="56"/>
        <v>0</v>
      </c>
      <c r="U169" s="40" t="s">
        <v>720</v>
      </c>
    </row>
    <row r="170" spans="1:21" s="4" customFormat="1" ht="36.75" customHeight="1" outlineLevel="3" x14ac:dyDescent="0.25">
      <c r="A170" s="36"/>
      <c r="B170" s="63" t="s">
        <v>347</v>
      </c>
      <c r="C170" s="37">
        <f t="shared" si="51"/>
        <v>11185.55</v>
      </c>
      <c r="D170" s="37">
        <v>11185.55</v>
      </c>
      <c r="E170" s="37">
        <v>0</v>
      </c>
      <c r="F170" s="37">
        <v>0</v>
      </c>
      <c r="G170" s="37">
        <v>0</v>
      </c>
      <c r="H170" s="37">
        <f t="shared" si="52"/>
        <v>1898.82</v>
      </c>
      <c r="I170" s="37">
        <v>1898.82</v>
      </c>
      <c r="J170" s="37">
        <v>0</v>
      </c>
      <c r="K170" s="37">
        <v>0</v>
      </c>
      <c r="L170" s="37">
        <v>0</v>
      </c>
      <c r="M170" s="37">
        <f t="shared" si="60"/>
        <v>16.975651621958686</v>
      </c>
      <c r="N170" s="37">
        <f t="shared" si="53"/>
        <v>9286.73</v>
      </c>
      <c r="O170" s="37">
        <f t="shared" si="61"/>
        <v>16.975651621958686</v>
      </c>
      <c r="P170" s="37">
        <f t="shared" si="54"/>
        <v>9286.73</v>
      </c>
      <c r="Q170" s="37" t="str">
        <f t="shared" si="62"/>
        <v>-</v>
      </c>
      <c r="R170" s="37">
        <f t="shared" si="55"/>
        <v>0</v>
      </c>
      <c r="S170" s="37" t="str">
        <f t="shared" si="63"/>
        <v>-</v>
      </c>
      <c r="T170" s="37">
        <f t="shared" si="56"/>
        <v>0</v>
      </c>
      <c r="U170" s="40" t="s">
        <v>514</v>
      </c>
    </row>
    <row r="171" spans="1:21" s="4" customFormat="1" ht="67.5" outlineLevel="3" x14ac:dyDescent="0.25">
      <c r="A171" s="36"/>
      <c r="B171" s="63" t="s">
        <v>628</v>
      </c>
      <c r="C171" s="37">
        <f t="shared" si="51"/>
        <v>14000</v>
      </c>
      <c r="D171" s="37">
        <v>14000</v>
      </c>
      <c r="E171" s="37"/>
      <c r="F171" s="37"/>
      <c r="G171" s="37"/>
      <c r="H171" s="37">
        <f t="shared" si="52"/>
        <v>14000</v>
      </c>
      <c r="I171" s="37">
        <v>14000</v>
      </c>
      <c r="J171" s="37"/>
      <c r="K171" s="37"/>
      <c r="L171" s="37"/>
      <c r="M171" s="37">
        <f t="shared" si="60"/>
        <v>100</v>
      </c>
      <c r="N171" s="37">
        <f t="shared" si="53"/>
        <v>0</v>
      </c>
      <c r="O171" s="37">
        <f t="shared" si="61"/>
        <v>100</v>
      </c>
      <c r="P171" s="37">
        <f t="shared" si="54"/>
        <v>0</v>
      </c>
      <c r="Q171" s="37" t="str">
        <f t="shared" si="62"/>
        <v>-</v>
      </c>
      <c r="R171" s="37">
        <f t="shared" si="55"/>
        <v>0</v>
      </c>
      <c r="S171" s="37" t="str">
        <f t="shared" si="63"/>
        <v>-</v>
      </c>
      <c r="T171" s="37">
        <f t="shared" si="56"/>
        <v>0</v>
      </c>
      <c r="U171" s="40"/>
    </row>
    <row r="172" spans="1:21" s="4" customFormat="1" ht="67.5" outlineLevel="2" x14ac:dyDescent="0.25">
      <c r="A172" s="36"/>
      <c r="B172" s="63" t="s">
        <v>640</v>
      </c>
      <c r="C172" s="37">
        <f>SUM(D172:F172)</f>
        <v>68020.67</v>
      </c>
      <c r="D172" s="37">
        <f>SUM(D173:D180)</f>
        <v>22759.37</v>
      </c>
      <c r="E172" s="37">
        <f>SUM(E173:E180)</f>
        <v>45261.299999999996</v>
      </c>
      <c r="F172" s="37">
        <f>SUM(F173:F180)</f>
        <v>0</v>
      </c>
      <c r="G172" s="37">
        <v>0</v>
      </c>
      <c r="H172" s="37">
        <f t="shared" si="52"/>
        <v>2557.3200000000002</v>
      </c>
      <c r="I172" s="37">
        <f>SUM(I173:I180)</f>
        <v>2557.3200000000002</v>
      </c>
      <c r="J172" s="37">
        <f>SUM(J173:J180)</f>
        <v>0</v>
      </c>
      <c r="K172" s="37">
        <f>SUM(K173:K180)</f>
        <v>0</v>
      </c>
      <c r="L172" s="37">
        <v>0</v>
      </c>
      <c r="M172" s="37">
        <f t="shared" ref="M172:M179" si="64">IFERROR(H172/C172*100,"-")</f>
        <v>3.7596218914044806</v>
      </c>
      <c r="N172" s="37">
        <f>C172-H172</f>
        <v>65463.35</v>
      </c>
      <c r="O172" s="37">
        <f t="shared" ref="O172:O179" si="65">IFERROR(I172/D172*100,"-")</f>
        <v>11.236339142955188</v>
      </c>
      <c r="P172" s="37">
        <f t="shared" ref="P172:P179" si="66">D172-I172</f>
        <v>20202.05</v>
      </c>
      <c r="Q172" s="37">
        <f t="shared" ref="Q172:Q179" si="67">IFERROR(J172/E172*100,"-")</f>
        <v>0</v>
      </c>
      <c r="R172" s="37">
        <f>E172-J172</f>
        <v>45261.299999999996</v>
      </c>
      <c r="S172" s="37" t="str">
        <f t="shared" ref="S172:S179" si="68">IFERROR(K172/F172*100,"-")</f>
        <v>-</v>
      </c>
      <c r="T172" s="37">
        <f t="shared" ref="T172:T179" si="69">F172-K172</f>
        <v>0</v>
      </c>
      <c r="U172" s="40"/>
    </row>
    <row r="173" spans="1:21" s="4" customFormat="1" ht="40.5" outlineLevel="3" x14ac:dyDescent="0.25">
      <c r="A173" s="36"/>
      <c r="B173" s="63" t="s">
        <v>348</v>
      </c>
      <c r="C173" s="37">
        <f t="shared" si="51"/>
        <v>13264.099999999999</v>
      </c>
      <c r="D173" s="37">
        <v>2652.8</v>
      </c>
      <c r="E173" s="37">
        <v>10611.3</v>
      </c>
      <c r="F173" s="37">
        <v>0</v>
      </c>
      <c r="G173" s="37">
        <v>0</v>
      </c>
      <c r="H173" s="37">
        <f t="shared" si="52"/>
        <v>0</v>
      </c>
      <c r="I173" s="37"/>
      <c r="J173" s="37"/>
      <c r="K173" s="37">
        <v>0</v>
      </c>
      <c r="L173" s="37">
        <v>0</v>
      </c>
      <c r="M173" s="37">
        <f t="shared" si="64"/>
        <v>0</v>
      </c>
      <c r="N173" s="37">
        <f>C173-H173</f>
        <v>13264.099999999999</v>
      </c>
      <c r="O173" s="37">
        <f t="shared" si="65"/>
        <v>0</v>
      </c>
      <c r="P173" s="37">
        <f t="shared" si="66"/>
        <v>2652.8</v>
      </c>
      <c r="Q173" s="37">
        <f t="shared" si="67"/>
        <v>0</v>
      </c>
      <c r="R173" s="37">
        <f>E173-J173</f>
        <v>10611.3</v>
      </c>
      <c r="S173" s="37" t="str">
        <f t="shared" si="68"/>
        <v>-</v>
      </c>
      <c r="T173" s="37">
        <f t="shared" si="69"/>
        <v>0</v>
      </c>
      <c r="U173" s="40" t="s">
        <v>632</v>
      </c>
    </row>
    <row r="174" spans="1:21" s="4" customFormat="1" ht="54" outlineLevel="3" x14ac:dyDescent="0.25">
      <c r="A174" s="36"/>
      <c r="B174" s="63" t="s">
        <v>510</v>
      </c>
      <c r="C174" s="37">
        <f t="shared" si="51"/>
        <v>21320.86</v>
      </c>
      <c r="D174" s="37">
        <v>2350.92</v>
      </c>
      <c r="E174" s="37">
        <v>18969.939999999999</v>
      </c>
      <c r="F174" s="37">
        <v>0</v>
      </c>
      <c r="G174" s="37">
        <v>0</v>
      </c>
      <c r="H174" s="37">
        <f t="shared" si="52"/>
        <v>300</v>
      </c>
      <c r="I174" s="37">
        <v>300</v>
      </c>
      <c r="J174" s="37">
        <v>0</v>
      </c>
      <c r="K174" s="37">
        <v>0</v>
      </c>
      <c r="L174" s="37">
        <v>0</v>
      </c>
      <c r="M174" s="37">
        <f t="shared" si="64"/>
        <v>1.4070726978180055</v>
      </c>
      <c r="N174" s="37">
        <f>C174-H174</f>
        <v>21020.86</v>
      </c>
      <c r="O174" s="37">
        <f t="shared" si="65"/>
        <v>12.760961666071156</v>
      </c>
      <c r="P174" s="37">
        <f t="shared" si="66"/>
        <v>2050.92</v>
      </c>
      <c r="Q174" s="37">
        <f t="shared" si="67"/>
        <v>0</v>
      </c>
      <c r="R174" s="37">
        <f>E174-J174</f>
        <v>18969.939999999999</v>
      </c>
      <c r="S174" s="37" t="str">
        <f t="shared" si="68"/>
        <v>-</v>
      </c>
      <c r="T174" s="37">
        <f t="shared" si="69"/>
        <v>0</v>
      </c>
      <c r="U174" s="40" t="s">
        <v>633</v>
      </c>
    </row>
    <row r="175" spans="1:21" s="4" customFormat="1" ht="54" outlineLevel="3" x14ac:dyDescent="0.25">
      <c r="A175" s="36"/>
      <c r="B175" s="63" t="s">
        <v>511</v>
      </c>
      <c r="C175" s="37">
        <f t="shared" si="51"/>
        <v>5156.58</v>
      </c>
      <c r="D175" s="37">
        <v>5156.58</v>
      </c>
      <c r="E175" s="37">
        <v>0</v>
      </c>
      <c r="F175" s="37">
        <v>0</v>
      </c>
      <c r="G175" s="37">
        <v>0</v>
      </c>
      <c r="H175" s="37">
        <f t="shared" si="52"/>
        <v>180.94</v>
      </c>
      <c r="I175" s="37">
        <v>180.94</v>
      </c>
      <c r="J175" s="37">
        <v>0</v>
      </c>
      <c r="K175" s="37">
        <v>0</v>
      </c>
      <c r="L175" s="37">
        <v>0</v>
      </c>
      <c r="M175" s="37">
        <f t="shared" si="64"/>
        <v>3.5089148233906973</v>
      </c>
      <c r="N175" s="37">
        <v>0</v>
      </c>
      <c r="O175" s="37">
        <f t="shared" si="65"/>
        <v>3.5089148233906973</v>
      </c>
      <c r="P175" s="37">
        <f t="shared" si="66"/>
        <v>4975.6400000000003</v>
      </c>
      <c r="Q175" s="37" t="str">
        <f t="shared" si="67"/>
        <v>-</v>
      </c>
      <c r="R175" s="37">
        <f>E175-J175</f>
        <v>0</v>
      </c>
      <c r="S175" s="37" t="str">
        <f t="shared" si="68"/>
        <v>-</v>
      </c>
      <c r="T175" s="37">
        <f t="shared" si="69"/>
        <v>0</v>
      </c>
      <c r="U175" s="40" t="s">
        <v>634</v>
      </c>
    </row>
    <row r="176" spans="1:21" s="4" customFormat="1" ht="27" outlineLevel="3" x14ac:dyDescent="0.25">
      <c r="A176" s="36"/>
      <c r="B176" s="63" t="s">
        <v>630</v>
      </c>
      <c r="C176" s="37">
        <f t="shared" si="51"/>
        <v>5838.4400000000005</v>
      </c>
      <c r="D176" s="37">
        <v>58.38</v>
      </c>
      <c r="E176" s="37">
        <v>5780.06</v>
      </c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40" t="s">
        <v>635</v>
      </c>
    </row>
    <row r="177" spans="1:21" s="4" customFormat="1" ht="27" outlineLevel="3" x14ac:dyDescent="0.25">
      <c r="A177" s="36"/>
      <c r="B177" s="63" t="s">
        <v>631</v>
      </c>
      <c r="C177" s="37">
        <f t="shared" si="51"/>
        <v>10000</v>
      </c>
      <c r="D177" s="37">
        <v>100</v>
      </c>
      <c r="E177" s="37">
        <v>9900</v>
      </c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40" t="s">
        <v>635</v>
      </c>
    </row>
    <row r="178" spans="1:21" s="4" customFormat="1" ht="59.25" customHeight="1" outlineLevel="3" x14ac:dyDescent="0.25">
      <c r="A178" s="36"/>
      <c r="B178" s="63" t="s">
        <v>35</v>
      </c>
      <c r="C178" s="37">
        <f t="shared" si="51"/>
        <v>9440.69</v>
      </c>
      <c r="D178" s="37">
        <v>9440.69</v>
      </c>
      <c r="E178" s="37">
        <v>0</v>
      </c>
      <c r="F178" s="37">
        <v>0</v>
      </c>
      <c r="G178" s="37">
        <v>0</v>
      </c>
      <c r="H178" s="37">
        <f t="shared" si="52"/>
        <v>2076.38</v>
      </c>
      <c r="I178" s="37">
        <v>2076.38</v>
      </c>
      <c r="J178" s="37">
        <v>0</v>
      </c>
      <c r="K178" s="37">
        <v>0</v>
      </c>
      <c r="L178" s="37">
        <v>0</v>
      </c>
      <c r="M178" s="37">
        <f t="shared" si="64"/>
        <v>21.993943239318313</v>
      </c>
      <c r="N178" s="37">
        <v>0</v>
      </c>
      <c r="O178" s="37">
        <f t="shared" si="65"/>
        <v>21.993943239318313</v>
      </c>
      <c r="P178" s="37">
        <f t="shared" si="66"/>
        <v>7364.31</v>
      </c>
      <c r="Q178" s="37" t="str">
        <f t="shared" si="67"/>
        <v>-</v>
      </c>
      <c r="R178" s="37">
        <f>E178-J178</f>
        <v>0</v>
      </c>
      <c r="S178" s="37" t="str">
        <f t="shared" si="68"/>
        <v>-</v>
      </c>
      <c r="T178" s="37">
        <f t="shared" si="69"/>
        <v>0</v>
      </c>
      <c r="U178" s="40" t="s">
        <v>636</v>
      </c>
    </row>
    <row r="179" spans="1:21" s="4" customFormat="1" ht="27" outlineLevel="3" x14ac:dyDescent="0.25">
      <c r="A179" s="36"/>
      <c r="B179" s="63" t="s">
        <v>512</v>
      </c>
      <c r="C179" s="37">
        <f t="shared" si="51"/>
        <v>500</v>
      </c>
      <c r="D179" s="37">
        <v>500</v>
      </c>
      <c r="E179" s="37">
        <v>0</v>
      </c>
      <c r="F179" s="37">
        <v>0</v>
      </c>
      <c r="G179" s="37">
        <v>0</v>
      </c>
      <c r="H179" s="37">
        <f t="shared" si="52"/>
        <v>0</v>
      </c>
      <c r="I179" s="37">
        <v>0</v>
      </c>
      <c r="J179" s="37">
        <v>0</v>
      </c>
      <c r="K179" s="37">
        <v>0</v>
      </c>
      <c r="L179" s="37">
        <v>0</v>
      </c>
      <c r="M179" s="37">
        <f t="shared" si="64"/>
        <v>0</v>
      </c>
      <c r="N179" s="37">
        <v>0</v>
      </c>
      <c r="O179" s="37">
        <f t="shared" si="65"/>
        <v>0</v>
      </c>
      <c r="P179" s="37">
        <f t="shared" si="66"/>
        <v>500</v>
      </c>
      <c r="Q179" s="37" t="str">
        <f t="shared" si="67"/>
        <v>-</v>
      </c>
      <c r="R179" s="37">
        <v>0</v>
      </c>
      <c r="S179" s="37" t="str">
        <f t="shared" si="68"/>
        <v>-</v>
      </c>
      <c r="T179" s="37">
        <f t="shared" si="69"/>
        <v>0</v>
      </c>
      <c r="U179" s="40"/>
    </row>
    <row r="180" spans="1:21" s="4" customFormat="1" ht="31.5" customHeight="1" outlineLevel="3" x14ac:dyDescent="0.25">
      <c r="A180" s="36"/>
      <c r="B180" s="63" t="s">
        <v>513</v>
      </c>
      <c r="C180" s="37">
        <f t="shared" si="51"/>
        <v>2500</v>
      </c>
      <c r="D180" s="37">
        <v>2500</v>
      </c>
      <c r="E180" s="37">
        <v>0</v>
      </c>
      <c r="F180" s="37">
        <v>0</v>
      </c>
      <c r="G180" s="37">
        <v>0</v>
      </c>
      <c r="H180" s="37">
        <f t="shared" si="52"/>
        <v>0</v>
      </c>
      <c r="I180" s="37">
        <v>0</v>
      </c>
      <c r="J180" s="37">
        <v>0</v>
      </c>
      <c r="K180" s="37">
        <v>0</v>
      </c>
      <c r="L180" s="37">
        <v>0</v>
      </c>
      <c r="M180" s="37">
        <f t="shared" si="60"/>
        <v>0</v>
      </c>
      <c r="N180" s="37">
        <f t="shared" si="53"/>
        <v>2500</v>
      </c>
      <c r="O180" s="37">
        <f t="shared" si="61"/>
        <v>0</v>
      </c>
      <c r="P180" s="37">
        <f t="shared" si="54"/>
        <v>2500</v>
      </c>
      <c r="Q180" s="37" t="str">
        <f t="shared" si="62"/>
        <v>-</v>
      </c>
      <c r="R180" s="37">
        <f t="shared" si="55"/>
        <v>0</v>
      </c>
      <c r="S180" s="37" t="str">
        <f t="shared" si="63"/>
        <v>-</v>
      </c>
      <c r="T180" s="37">
        <f t="shared" si="56"/>
        <v>0</v>
      </c>
      <c r="U180" s="40" t="s">
        <v>637</v>
      </c>
    </row>
    <row r="181" spans="1:21" s="4" customFormat="1" ht="40.5" outlineLevel="1" x14ac:dyDescent="0.25">
      <c r="A181" s="78"/>
      <c r="B181" s="110" t="s">
        <v>349</v>
      </c>
      <c r="C181" s="67">
        <f t="shared" si="51"/>
        <v>6832.17</v>
      </c>
      <c r="D181" s="67">
        <f>D182</f>
        <v>751.55</v>
      </c>
      <c r="E181" s="67">
        <f t="shared" ref="E181:K182" si="70">E182</f>
        <v>6080.62</v>
      </c>
      <c r="F181" s="67">
        <f t="shared" si="70"/>
        <v>0</v>
      </c>
      <c r="G181" s="67">
        <f t="shared" si="70"/>
        <v>0</v>
      </c>
      <c r="H181" s="37">
        <f t="shared" si="52"/>
        <v>0</v>
      </c>
      <c r="I181" s="67">
        <f t="shared" si="70"/>
        <v>0</v>
      </c>
      <c r="J181" s="67">
        <f t="shared" si="70"/>
        <v>0</v>
      </c>
      <c r="K181" s="67">
        <f t="shared" si="70"/>
        <v>0</v>
      </c>
      <c r="L181" s="67">
        <f>SUM(L182:L182)</f>
        <v>0</v>
      </c>
      <c r="M181" s="67">
        <f t="shared" si="60"/>
        <v>0</v>
      </c>
      <c r="N181" s="67">
        <f t="shared" si="53"/>
        <v>6832.17</v>
      </c>
      <c r="O181" s="67">
        <f t="shared" si="61"/>
        <v>0</v>
      </c>
      <c r="P181" s="67">
        <f t="shared" si="54"/>
        <v>751.55</v>
      </c>
      <c r="Q181" s="67">
        <f t="shared" si="62"/>
        <v>0</v>
      </c>
      <c r="R181" s="67">
        <f t="shared" si="55"/>
        <v>6080.62</v>
      </c>
      <c r="S181" s="67" t="str">
        <f t="shared" si="63"/>
        <v>-</v>
      </c>
      <c r="T181" s="67">
        <f t="shared" si="56"/>
        <v>0</v>
      </c>
      <c r="U181" s="40"/>
    </row>
    <row r="182" spans="1:21" s="4" customFormat="1" ht="40.5" outlineLevel="2" x14ac:dyDescent="0.25">
      <c r="A182" s="36"/>
      <c r="B182" s="63" t="s">
        <v>641</v>
      </c>
      <c r="C182" s="37">
        <f>SUM(D182:F182)</f>
        <v>6832.17</v>
      </c>
      <c r="D182" s="37">
        <f>D183</f>
        <v>751.55</v>
      </c>
      <c r="E182" s="37">
        <f t="shared" si="70"/>
        <v>6080.62</v>
      </c>
      <c r="F182" s="37">
        <f t="shared" si="70"/>
        <v>0</v>
      </c>
      <c r="G182" s="37">
        <v>0</v>
      </c>
      <c r="H182" s="67">
        <f t="shared" si="52"/>
        <v>0</v>
      </c>
      <c r="I182" s="37">
        <f>I183</f>
        <v>0</v>
      </c>
      <c r="J182" s="37">
        <f t="shared" si="70"/>
        <v>0</v>
      </c>
      <c r="K182" s="37">
        <f t="shared" si="70"/>
        <v>0</v>
      </c>
      <c r="L182" s="37">
        <v>0</v>
      </c>
      <c r="M182" s="37">
        <f>IFERROR(H182/C182*100,"-")</f>
        <v>0</v>
      </c>
      <c r="N182" s="37">
        <f>C182-H182</f>
        <v>6832.17</v>
      </c>
      <c r="O182" s="37">
        <f>IFERROR(I182/D182*100,"-")</f>
        <v>0</v>
      </c>
      <c r="P182" s="37">
        <f>D182-I182</f>
        <v>751.55</v>
      </c>
      <c r="Q182" s="37">
        <f>IFERROR(J182/E182*100,"-")</f>
        <v>0</v>
      </c>
      <c r="R182" s="37">
        <f>E182-J182</f>
        <v>6080.62</v>
      </c>
      <c r="S182" s="37" t="str">
        <f>IFERROR(K182/F182*100,"-")</f>
        <v>-</v>
      </c>
      <c r="T182" s="37">
        <f>F182-K182</f>
        <v>0</v>
      </c>
      <c r="U182" s="102"/>
    </row>
    <row r="183" spans="1:21" s="4" customFormat="1" ht="40.5" outlineLevel="3" x14ac:dyDescent="0.25">
      <c r="A183" s="36"/>
      <c r="B183" s="63" t="s">
        <v>350</v>
      </c>
      <c r="C183" s="37">
        <f>SUM(D183:F183)</f>
        <v>6832.17</v>
      </c>
      <c r="D183" s="37">
        <v>751.55</v>
      </c>
      <c r="E183" s="37">
        <v>6080.62</v>
      </c>
      <c r="F183" s="37">
        <v>0</v>
      </c>
      <c r="G183" s="37"/>
      <c r="H183" s="37">
        <f>SUM(I183:K183)</f>
        <v>0</v>
      </c>
      <c r="I183" s="37">
        <v>0</v>
      </c>
      <c r="J183" s="37">
        <v>0</v>
      </c>
      <c r="K183" s="37">
        <v>0</v>
      </c>
      <c r="L183" s="37"/>
      <c r="M183" s="37">
        <f>IFERROR(H183/C183*100,"-")</f>
        <v>0</v>
      </c>
      <c r="N183" s="37">
        <f>C183-H183</f>
        <v>6832.17</v>
      </c>
      <c r="O183" s="37">
        <f>IFERROR(I183/D183*100,"-")</f>
        <v>0</v>
      </c>
      <c r="P183" s="37">
        <f>D183-I183</f>
        <v>751.55</v>
      </c>
      <c r="Q183" s="37">
        <f>IFERROR(J183/E183*100,"-")</f>
        <v>0</v>
      </c>
      <c r="R183" s="37">
        <f>E183-J183</f>
        <v>6080.62</v>
      </c>
      <c r="S183" s="37" t="str">
        <f>IFERROR(K183/F183*100,"-")</f>
        <v>-</v>
      </c>
      <c r="T183" s="37">
        <f>F183-K183</f>
        <v>0</v>
      </c>
      <c r="U183" s="102" t="s">
        <v>638</v>
      </c>
    </row>
    <row r="184" spans="1:21" s="4" customFormat="1" ht="33.75" customHeight="1" outlineLevel="1" x14ac:dyDescent="0.25">
      <c r="A184" s="78"/>
      <c r="B184" s="110" t="s">
        <v>37</v>
      </c>
      <c r="C184" s="67">
        <f>SUM(D184:F184)</f>
        <v>534.52</v>
      </c>
      <c r="D184" s="67">
        <f>SUM(D185:D185)</f>
        <v>54.5</v>
      </c>
      <c r="E184" s="67">
        <f>SUM(E185:E185)</f>
        <v>415.32</v>
      </c>
      <c r="F184" s="67">
        <f>SUM(F185:F185)</f>
        <v>64.7</v>
      </c>
      <c r="G184" s="67"/>
      <c r="H184" s="67">
        <f t="shared" si="52"/>
        <v>0</v>
      </c>
      <c r="I184" s="67">
        <f>SUM(I185:I185)</f>
        <v>0</v>
      </c>
      <c r="J184" s="67">
        <f>SUM(J185:J185)</f>
        <v>0</v>
      </c>
      <c r="K184" s="67">
        <f>SUM(K185:K185)</f>
        <v>0</v>
      </c>
      <c r="L184" s="67"/>
      <c r="M184" s="67">
        <f t="shared" si="60"/>
        <v>0</v>
      </c>
      <c r="N184" s="67">
        <f t="shared" si="53"/>
        <v>534.52</v>
      </c>
      <c r="O184" s="67">
        <f>IFERROR(I184/D184*100,"-")</f>
        <v>0</v>
      </c>
      <c r="P184" s="67">
        <f t="shared" si="54"/>
        <v>54.5</v>
      </c>
      <c r="Q184" s="67">
        <f t="shared" si="62"/>
        <v>0</v>
      </c>
      <c r="R184" s="67">
        <f t="shared" si="55"/>
        <v>415.32</v>
      </c>
      <c r="S184" s="67">
        <f t="shared" si="63"/>
        <v>0</v>
      </c>
      <c r="T184" s="67">
        <f t="shared" si="56"/>
        <v>64.7</v>
      </c>
      <c r="U184" s="40"/>
    </row>
    <row r="185" spans="1:21" s="4" customFormat="1" ht="40.5" outlineLevel="2" x14ac:dyDescent="0.25">
      <c r="A185" s="58"/>
      <c r="B185" s="63" t="s">
        <v>642</v>
      </c>
      <c r="C185" s="37">
        <f t="shared" si="51"/>
        <v>534.52</v>
      </c>
      <c r="D185" s="37">
        <v>54.5</v>
      </c>
      <c r="E185" s="37">
        <v>415.32</v>
      </c>
      <c r="F185" s="37">
        <v>64.7</v>
      </c>
      <c r="G185" s="37"/>
      <c r="H185" s="37">
        <f t="shared" si="52"/>
        <v>0</v>
      </c>
      <c r="I185" s="37">
        <v>0</v>
      </c>
      <c r="J185" s="37">
        <v>0</v>
      </c>
      <c r="K185" s="37">
        <v>0</v>
      </c>
      <c r="L185" s="37"/>
      <c r="M185" s="37">
        <f>IFERROR(H185/C185*100,"-")</f>
        <v>0</v>
      </c>
      <c r="N185" s="37">
        <f>C185-H185</f>
        <v>534.52</v>
      </c>
      <c r="O185" s="37">
        <f>IFERROR(I185/D185*100,"-")</f>
        <v>0</v>
      </c>
      <c r="P185" s="37">
        <f>D185-I185</f>
        <v>54.5</v>
      </c>
      <c r="Q185" s="37">
        <f>IFERROR(J185/E185*100,"-")</f>
        <v>0</v>
      </c>
      <c r="R185" s="37">
        <f>E185-J185</f>
        <v>415.32</v>
      </c>
      <c r="S185" s="37">
        <f>IFERROR(K185/F185*100,"-")</f>
        <v>0</v>
      </c>
      <c r="T185" s="37">
        <f>F185-K185</f>
        <v>64.7</v>
      </c>
      <c r="U185" s="40" t="s">
        <v>639</v>
      </c>
    </row>
    <row r="186" spans="1:21" s="53" customFormat="1" ht="60.75" customHeight="1" x14ac:dyDescent="0.25">
      <c r="A186" s="32">
        <v>12</v>
      </c>
      <c r="B186" s="33" t="s">
        <v>42</v>
      </c>
      <c r="C186" s="34">
        <f t="shared" si="51"/>
        <v>237464.89999999997</v>
      </c>
      <c r="D186" s="34">
        <f>D187+D195+D197+D199+D200+D204</f>
        <v>158247.9</v>
      </c>
      <c r="E186" s="34">
        <f>E187+E195+E197+E199+E200+E204</f>
        <v>79216.999999999985</v>
      </c>
      <c r="F186" s="34">
        <f>F187+F195+F197+F199+F200</f>
        <v>0</v>
      </c>
      <c r="G186" s="34">
        <f>G187+G195+G197+G199+G200</f>
        <v>0</v>
      </c>
      <c r="H186" s="34">
        <f>SUM(I186:K186)</f>
        <v>73172.299999999988</v>
      </c>
      <c r="I186" s="34">
        <f>I187+I195+I197+I199+I200+I204</f>
        <v>55052.299999999996</v>
      </c>
      <c r="J186" s="34">
        <f>J187+J195+J197+J199+J200</f>
        <v>18120</v>
      </c>
      <c r="K186" s="34">
        <f>K187+K195+K197+K199+K200</f>
        <v>0</v>
      </c>
      <c r="L186" s="34">
        <f>L187+L197++L200</f>
        <v>0</v>
      </c>
      <c r="M186" s="34">
        <f t="shared" si="60"/>
        <v>30.813943450168846</v>
      </c>
      <c r="N186" s="34">
        <f t="shared" si="53"/>
        <v>164292.59999999998</v>
      </c>
      <c r="O186" s="34">
        <f t="shared" si="61"/>
        <v>34.788644904608532</v>
      </c>
      <c r="P186" s="34">
        <f t="shared" si="54"/>
        <v>103195.6</v>
      </c>
      <c r="Q186" s="34">
        <f t="shared" si="62"/>
        <v>22.873878081724886</v>
      </c>
      <c r="R186" s="34">
        <f t="shared" si="55"/>
        <v>61096.999999999985</v>
      </c>
      <c r="S186" s="34" t="str">
        <f t="shared" si="63"/>
        <v>-</v>
      </c>
      <c r="T186" s="34">
        <f t="shared" si="56"/>
        <v>0</v>
      </c>
      <c r="U186" s="64"/>
    </row>
    <row r="187" spans="1:21" s="4" customFormat="1" ht="40.5" outlineLevel="1" x14ac:dyDescent="0.25">
      <c r="A187" s="78"/>
      <c r="B187" s="94" t="s">
        <v>40</v>
      </c>
      <c r="C187" s="54">
        <f>SUM(D187:F187)</f>
        <v>80441.999999999985</v>
      </c>
      <c r="D187" s="54">
        <f>D188+D194+D193</f>
        <v>9222.9</v>
      </c>
      <c r="E187" s="54">
        <f t="shared" ref="E187:G187" si="71">E188+E194+E193</f>
        <v>71219.099999999991</v>
      </c>
      <c r="F187" s="54">
        <f t="shared" si="71"/>
        <v>0</v>
      </c>
      <c r="G187" s="54">
        <f t="shared" si="71"/>
        <v>0</v>
      </c>
      <c r="H187" s="54">
        <f>SUM(I187:K187)</f>
        <v>23315.599999999999</v>
      </c>
      <c r="I187" s="54">
        <f>I188+I194+I193</f>
        <v>5195.6000000000004</v>
      </c>
      <c r="J187" s="54">
        <f>J188+J193+J194+J195+J197+J200+J199+J204</f>
        <v>18120</v>
      </c>
      <c r="K187" s="54">
        <f t="shared" ref="K187:L187" si="72">K188+K193+K194+K195+K197+K200+K199+K204</f>
        <v>0</v>
      </c>
      <c r="L187" s="54">
        <f t="shared" si="72"/>
        <v>0</v>
      </c>
      <c r="M187" s="37">
        <f>IFERROR(H187/C187*100,"-")</f>
        <v>28.98436140324706</v>
      </c>
      <c r="N187" s="37">
        <f t="shared" si="53"/>
        <v>57126.399999999987</v>
      </c>
      <c r="O187" s="37">
        <f t="shared" si="61"/>
        <v>56.333691138362127</v>
      </c>
      <c r="P187" s="37">
        <f t="shared" si="54"/>
        <v>4027.2999999999993</v>
      </c>
      <c r="Q187" s="37">
        <f t="shared" si="62"/>
        <v>25.442613006904054</v>
      </c>
      <c r="R187" s="37">
        <f t="shared" si="55"/>
        <v>53099.099999999991</v>
      </c>
      <c r="S187" s="37" t="str">
        <f t="shared" si="63"/>
        <v>-</v>
      </c>
      <c r="T187" s="37">
        <f t="shared" si="56"/>
        <v>0</v>
      </c>
      <c r="U187" s="40"/>
    </row>
    <row r="188" spans="1:21" s="4" customFormat="1" ht="54" customHeight="1" outlineLevel="2" x14ac:dyDescent="0.25">
      <c r="A188" s="101"/>
      <c r="B188" s="90" t="s">
        <v>589</v>
      </c>
      <c r="C188" s="37">
        <f t="shared" si="51"/>
        <v>44550.6</v>
      </c>
      <c r="D188" s="37">
        <f t="shared" ref="D188:L188" si="73">SUM(D189:D192)</f>
        <v>5346.9</v>
      </c>
      <c r="E188" s="37">
        <f t="shared" si="73"/>
        <v>39203.699999999997</v>
      </c>
      <c r="F188" s="37">
        <f t="shared" si="73"/>
        <v>0</v>
      </c>
      <c r="G188" s="37">
        <f t="shared" si="73"/>
        <v>0</v>
      </c>
      <c r="H188" s="37">
        <f t="shared" si="73"/>
        <v>2303.5</v>
      </c>
      <c r="I188" s="37">
        <f t="shared" si="73"/>
        <v>2303.5</v>
      </c>
      <c r="J188" s="37">
        <f t="shared" si="73"/>
        <v>0</v>
      </c>
      <c r="K188" s="37">
        <f t="shared" si="73"/>
        <v>0</v>
      </c>
      <c r="L188" s="37">
        <f t="shared" si="73"/>
        <v>0</v>
      </c>
      <c r="M188" s="37">
        <f>IFERROR(H188/C188*100,"-")</f>
        <v>5.1705252005584663</v>
      </c>
      <c r="N188" s="37">
        <f>C188-H188</f>
        <v>42247.1</v>
      </c>
      <c r="O188" s="37">
        <f t="shared" ref="O188:O193" si="74">IFERROR(I188/D188*100,"-")</f>
        <v>43.081037610578093</v>
      </c>
      <c r="P188" s="37">
        <f t="shared" si="54"/>
        <v>3043.3999999999996</v>
      </c>
      <c r="Q188" s="37">
        <f t="shared" ref="Q188:Q193" si="75">IFERROR(J188/E188*100,"-")</f>
        <v>0</v>
      </c>
      <c r="R188" s="37">
        <f t="shared" si="55"/>
        <v>39203.699999999997</v>
      </c>
      <c r="S188" s="37" t="str">
        <f>IFERROR(K188/F188*100,"-")</f>
        <v>-</v>
      </c>
      <c r="T188" s="37">
        <f t="shared" si="56"/>
        <v>0</v>
      </c>
      <c r="U188" s="40"/>
    </row>
    <row r="189" spans="1:21" s="4" customFormat="1" ht="71.25" customHeight="1" outlineLevel="3" x14ac:dyDescent="0.25">
      <c r="A189" s="101"/>
      <c r="B189" s="90" t="s">
        <v>351</v>
      </c>
      <c r="C189" s="37">
        <f t="shared" si="51"/>
        <v>980</v>
      </c>
      <c r="D189" s="37">
        <v>980</v>
      </c>
      <c r="E189" s="37"/>
      <c r="F189" s="37"/>
      <c r="G189" s="37"/>
      <c r="H189" s="37">
        <f t="shared" si="52"/>
        <v>0</v>
      </c>
      <c r="I189" s="37">
        <v>0</v>
      </c>
      <c r="J189" s="37"/>
      <c r="K189" s="37"/>
      <c r="L189" s="37"/>
      <c r="M189" s="37">
        <f>IFERROR(H189/C189*100,"-")</f>
        <v>0</v>
      </c>
      <c r="N189" s="37">
        <f>C189-H189</f>
        <v>980</v>
      </c>
      <c r="O189" s="37">
        <f t="shared" si="74"/>
        <v>0</v>
      </c>
      <c r="P189" s="37">
        <f>D189-I189</f>
        <v>980</v>
      </c>
      <c r="Q189" s="37" t="str">
        <f t="shared" si="75"/>
        <v>-</v>
      </c>
      <c r="R189" s="37">
        <f>E189-J189</f>
        <v>0</v>
      </c>
      <c r="S189" s="37" t="str">
        <f>IFERROR(K189/F189*100,"-")</f>
        <v>-</v>
      </c>
      <c r="T189" s="37">
        <f>F189-K189</f>
        <v>0</v>
      </c>
      <c r="U189" s="40" t="s">
        <v>593</v>
      </c>
    </row>
    <row r="190" spans="1:21" s="4" customFormat="1" ht="54" outlineLevel="3" x14ac:dyDescent="0.25">
      <c r="A190" s="101"/>
      <c r="B190" s="90" t="s">
        <v>352</v>
      </c>
      <c r="C190" s="37">
        <f t="shared" si="51"/>
        <v>22000</v>
      </c>
      <c r="D190" s="37">
        <v>1100</v>
      </c>
      <c r="E190" s="37">
        <v>20900</v>
      </c>
      <c r="F190" s="37"/>
      <c r="G190" s="37"/>
      <c r="H190" s="37">
        <f t="shared" si="52"/>
        <v>0</v>
      </c>
      <c r="I190" s="37">
        <v>0</v>
      </c>
      <c r="J190" s="37">
        <v>0</v>
      </c>
      <c r="K190" s="37">
        <v>0</v>
      </c>
      <c r="L190" s="37"/>
      <c r="M190" s="37">
        <f>IFERROR(H190/C190*100,"-")</f>
        <v>0</v>
      </c>
      <c r="N190" s="37">
        <f>C190-H190</f>
        <v>22000</v>
      </c>
      <c r="O190" s="37">
        <f t="shared" si="74"/>
        <v>0</v>
      </c>
      <c r="P190" s="37">
        <f>D190-I190</f>
        <v>1100</v>
      </c>
      <c r="Q190" s="37">
        <f t="shared" si="75"/>
        <v>0</v>
      </c>
      <c r="R190" s="37">
        <f>E190-J190</f>
        <v>20900</v>
      </c>
      <c r="S190" s="37" t="str">
        <f>IFERROR(K190/F190*100,"-")</f>
        <v>-</v>
      </c>
      <c r="T190" s="37">
        <f>F190-K190</f>
        <v>0</v>
      </c>
      <c r="U190" s="40" t="s">
        <v>594</v>
      </c>
    </row>
    <row r="191" spans="1:21" s="4" customFormat="1" ht="27" outlineLevel="3" x14ac:dyDescent="0.25">
      <c r="A191" s="101"/>
      <c r="B191" s="90" t="s">
        <v>457</v>
      </c>
      <c r="C191" s="37">
        <f t="shared" si="51"/>
        <v>2303.5</v>
      </c>
      <c r="D191" s="37">
        <v>2303.5</v>
      </c>
      <c r="E191" s="37">
        <v>0</v>
      </c>
      <c r="F191" s="37">
        <v>0</v>
      </c>
      <c r="G191" s="37">
        <v>0</v>
      </c>
      <c r="H191" s="37">
        <f t="shared" si="52"/>
        <v>2303.5</v>
      </c>
      <c r="I191" s="37">
        <v>2303.5</v>
      </c>
      <c r="J191" s="37">
        <v>0</v>
      </c>
      <c r="K191" s="37">
        <v>0</v>
      </c>
      <c r="L191" s="37">
        <v>0</v>
      </c>
      <c r="M191" s="37">
        <f t="shared" ref="M191:M196" si="76">IFERROR(H191/C191*100,"-")</f>
        <v>100</v>
      </c>
      <c r="N191" s="37">
        <f t="shared" si="53"/>
        <v>0</v>
      </c>
      <c r="O191" s="37">
        <f t="shared" si="74"/>
        <v>100</v>
      </c>
      <c r="P191" s="37">
        <f t="shared" si="54"/>
        <v>0</v>
      </c>
      <c r="Q191" s="37" t="str">
        <f t="shared" si="75"/>
        <v>-</v>
      </c>
      <c r="R191" s="37">
        <f t="shared" si="55"/>
        <v>0</v>
      </c>
      <c r="S191" s="37" t="str">
        <f t="shared" ref="S191:S196" si="77">IFERROR(K191/F191*100,"-")</f>
        <v>-</v>
      </c>
      <c r="T191" s="67">
        <f t="shared" si="56"/>
        <v>0</v>
      </c>
      <c r="U191" s="40" t="s">
        <v>488</v>
      </c>
    </row>
    <row r="192" spans="1:21" s="4" customFormat="1" ht="94.5" outlineLevel="3" x14ac:dyDescent="0.25">
      <c r="A192" s="101"/>
      <c r="B192" s="90" t="s">
        <v>458</v>
      </c>
      <c r="C192" s="37">
        <f t="shared" si="51"/>
        <v>19267.100000000002</v>
      </c>
      <c r="D192" s="37">
        <v>963.4</v>
      </c>
      <c r="E192" s="37">
        <v>18303.7</v>
      </c>
      <c r="F192" s="37">
        <v>0</v>
      </c>
      <c r="G192" s="37">
        <v>0</v>
      </c>
      <c r="H192" s="37">
        <f t="shared" si="52"/>
        <v>0</v>
      </c>
      <c r="I192" s="37">
        <v>0</v>
      </c>
      <c r="J192" s="37">
        <v>0</v>
      </c>
      <c r="K192" s="37">
        <v>0</v>
      </c>
      <c r="L192" s="37">
        <v>0</v>
      </c>
      <c r="M192" s="37">
        <f t="shared" si="76"/>
        <v>0</v>
      </c>
      <c r="N192" s="37">
        <v>0</v>
      </c>
      <c r="O192" s="37">
        <f t="shared" si="74"/>
        <v>0</v>
      </c>
      <c r="P192" s="37">
        <f t="shared" si="54"/>
        <v>963.4</v>
      </c>
      <c r="Q192" s="37">
        <f t="shared" si="75"/>
        <v>0</v>
      </c>
      <c r="R192" s="37">
        <f t="shared" si="55"/>
        <v>18303.7</v>
      </c>
      <c r="S192" s="37" t="str">
        <f t="shared" si="77"/>
        <v>-</v>
      </c>
      <c r="T192" s="67">
        <f t="shared" si="56"/>
        <v>0</v>
      </c>
      <c r="U192" s="206" t="s">
        <v>595</v>
      </c>
    </row>
    <row r="193" spans="1:21" s="4" customFormat="1" ht="81" outlineLevel="2" x14ac:dyDescent="0.25">
      <c r="A193" s="101"/>
      <c r="B193" s="90" t="s">
        <v>590</v>
      </c>
      <c r="C193" s="37">
        <f t="shared" si="51"/>
        <v>196.4</v>
      </c>
      <c r="D193" s="37">
        <v>0</v>
      </c>
      <c r="E193" s="37">
        <v>196.4</v>
      </c>
      <c r="F193" s="37">
        <v>0</v>
      </c>
      <c r="G193" s="37">
        <v>0</v>
      </c>
      <c r="H193" s="37">
        <f t="shared" si="52"/>
        <v>0</v>
      </c>
      <c r="I193" s="37">
        <v>0</v>
      </c>
      <c r="J193" s="37">
        <v>0</v>
      </c>
      <c r="K193" s="37">
        <v>0</v>
      </c>
      <c r="L193" s="37">
        <v>0</v>
      </c>
      <c r="M193" s="37">
        <f t="shared" si="76"/>
        <v>0</v>
      </c>
      <c r="N193" s="37">
        <f t="shared" si="53"/>
        <v>196.4</v>
      </c>
      <c r="O193" s="37" t="str">
        <f t="shared" si="74"/>
        <v>-</v>
      </c>
      <c r="P193" s="37">
        <f t="shared" si="54"/>
        <v>0</v>
      </c>
      <c r="Q193" s="37">
        <f t="shared" si="75"/>
        <v>0</v>
      </c>
      <c r="R193" s="37">
        <f t="shared" si="55"/>
        <v>196.4</v>
      </c>
      <c r="S193" s="37" t="str">
        <f t="shared" si="77"/>
        <v>-</v>
      </c>
      <c r="T193" s="67">
        <f t="shared" si="56"/>
        <v>0</v>
      </c>
      <c r="U193" s="207"/>
    </row>
    <row r="194" spans="1:21" s="4" customFormat="1" ht="67.5" outlineLevel="2" x14ac:dyDescent="0.25">
      <c r="A194" s="101"/>
      <c r="B194" s="90" t="s">
        <v>591</v>
      </c>
      <c r="C194" s="37">
        <f t="shared" si="51"/>
        <v>35695</v>
      </c>
      <c r="D194" s="37">
        <v>3876</v>
      </c>
      <c r="E194" s="37">
        <v>31819</v>
      </c>
      <c r="F194" s="37">
        <v>0</v>
      </c>
      <c r="G194" s="37">
        <v>0</v>
      </c>
      <c r="H194" s="37">
        <f t="shared" si="52"/>
        <v>21012.1</v>
      </c>
      <c r="I194" s="37">
        <v>2892.1</v>
      </c>
      <c r="J194" s="37">
        <v>18120</v>
      </c>
      <c r="K194" s="37">
        <v>0</v>
      </c>
      <c r="L194" s="37">
        <v>0</v>
      </c>
      <c r="M194" s="37">
        <f>IFERROR(H194/C194*100,"-")</f>
        <v>58.865667460428625</v>
      </c>
      <c r="N194" s="37">
        <f>C194-H194</f>
        <v>14682.900000000001</v>
      </c>
      <c r="O194" s="37">
        <f>IFERROR(I194/E194*100,"-")</f>
        <v>9.0892234199691995</v>
      </c>
      <c r="P194" s="37">
        <f t="shared" si="54"/>
        <v>983.90000000000009</v>
      </c>
      <c r="Q194" s="37" t="str">
        <f>IFERROR(J194/#REF!*100,"-")</f>
        <v>-</v>
      </c>
      <c r="R194" s="37">
        <f t="shared" si="55"/>
        <v>13699</v>
      </c>
      <c r="S194" s="37" t="str">
        <f t="shared" si="77"/>
        <v>-</v>
      </c>
      <c r="T194" s="67">
        <f t="shared" si="56"/>
        <v>0</v>
      </c>
      <c r="U194" s="40" t="s">
        <v>459</v>
      </c>
    </row>
    <row r="195" spans="1:21" s="9" customFormat="1" ht="40.5" outlineLevel="2" x14ac:dyDescent="0.25">
      <c r="A195" s="101"/>
      <c r="B195" s="79" t="s">
        <v>41</v>
      </c>
      <c r="C195" s="67">
        <f t="shared" si="51"/>
        <v>70</v>
      </c>
      <c r="D195" s="67">
        <f>D196</f>
        <v>70</v>
      </c>
      <c r="E195" s="67">
        <f>E196</f>
        <v>0</v>
      </c>
      <c r="F195" s="67">
        <f>F196</f>
        <v>0</v>
      </c>
      <c r="G195" s="67">
        <f>G196</f>
        <v>0</v>
      </c>
      <c r="H195" s="67">
        <f>SUM(I195:K195)</f>
        <v>70</v>
      </c>
      <c r="I195" s="67">
        <f>I196</f>
        <v>70</v>
      </c>
      <c r="J195" s="67">
        <f t="shared" ref="J195:L195" si="78">J196</f>
        <v>0</v>
      </c>
      <c r="K195" s="67">
        <f t="shared" si="78"/>
        <v>0</v>
      </c>
      <c r="L195" s="67">
        <f t="shared" si="78"/>
        <v>0</v>
      </c>
      <c r="M195" s="67">
        <f t="shared" si="76"/>
        <v>100</v>
      </c>
      <c r="N195" s="67">
        <f>C195-H195</f>
        <v>0</v>
      </c>
      <c r="O195" s="67" t="str">
        <f>IFERROR(I195/E195*100,"-")</f>
        <v>-</v>
      </c>
      <c r="P195" s="67">
        <f t="shared" si="54"/>
        <v>0</v>
      </c>
      <c r="Q195" s="67" t="str">
        <f>IFERROR(J195/#REF!*100,"-")</f>
        <v>-</v>
      </c>
      <c r="R195" s="67">
        <f t="shared" si="55"/>
        <v>0</v>
      </c>
      <c r="S195" s="67" t="str">
        <f t="shared" si="77"/>
        <v>-</v>
      </c>
      <c r="T195" s="67">
        <f t="shared" si="56"/>
        <v>0</v>
      </c>
      <c r="U195" s="80"/>
    </row>
    <row r="196" spans="1:21" s="4" customFormat="1" ht="40.5" outlineLevel="2" x14ac:dyDescent="0.25">
      <c r="A196" s="43"/>
      <c r="B196" s="90" t="s">
        <v>460</v>
      </c>
      <c r="C196" s="37">
        <f t="shared" si="51"/>
        <v>70</v>
      </c>
      <c r="D196" s="37">
        <v>70</v>
      </c>
      <c r="E196" s="37">
        <v>0</v>
      </c>
      <c r="F196" s="37">
        <v>0</v>
      </c>
      <c r="G196" s="37">
        <v>0</v>
      </c>
      <c r="H196" s="37">
        <f t="shared" si="52"/>
        <v>70</v>
      </c>
      <c r="I196" s="37">
        <v>70</v>
      </c>
      <c r="J196" s="37">
        <v>0</v>
      </c>
      <c r="K196" s="37">
        <v>0</v>
      </c>
      <c r="L196" s="37">
        <v>0</v>
      </c>
      <c r="M196" s="37">
        <f t="shared" si="76"/>
        <v>100</v>
      </c>
      <c r="N196" s="37">
        <f>C196-H196</f>
        <v>0</v>
      </c>
      <c r="O196" s="37" t="str">
        <f>IFERROR(I196/E196*100,"-")</f>
        <v>-</v>
      </c>
      <c r="P196" s="37">
        <f t="shared" si="54"/>
        <v>0</v>
      </c>
      <c r="Q196" s="37" t="str">
        <f>IFERROR(J196/#REF!*100,"-")</f>
        <v>-</v>
      </c>
      <c r="R196" s="37">
        <f t="shared" si="55"/>
        <v>0</v>
      </c>
      <c r="S196" s="37" t="str">
        <f t="shared" si="77"/>
        <v>-</v>
      </c>
      <c r="T196" s="37">
        <f t="shared" si="56"/>
        <v>0</v>
      </c>
      <c r="U196" s="102" t="s">
        <v>592</v>
      </c>
    </row>
    <row r="197" spans="1:21" s="9" customFormat="1" ht="27" outlineLevel="1" x14ac:dyDescent="0.25">
      <c r="A197" s="78"/>
      <c r="B197" s="79" t="s">
        <v>353</v>
      </c>
      <c r="C197" s="67">
        <f>SUM(D197:F197)</f>
        <v>2456.9</v>
      </c>
      <c r="D197" s="67">
        <f>D198</f>
        <v>2456.9</v>
      </c>
      <c r="E197" s="67">
        <f>E198</f>
        <v>0</v>
      </c>
      <c r="F197" s="67">
        <f>F198</f>
        <v>0</v>
      </c>
      <c r="G197" s="67">
        <v>0</v>
      </c>
      <c r="H197" s="67">
        <f>SUM(I197:K197)</f>
        <v>2456.9</v>
      </c>
      <c r="I197" s="67">
        <f>I198</f>
        <v>2456.9</v>
      </c>
      <c r="J197" s="67">
        <f>J198</f>
        <v>0</v>
      </c>
      <c r="K197" s="67">
        <f>K198</f>
        <v>0</v>
      </c>
      <c r="L197" s="67">
        <v>0</v>
      </c>
      <c r="M197" s="67">
        <f>IFERROR(H197/C197*100,"-")</f>
        <v>100</v>
      </c>
      <c r="N197" s="67">
        <f t="shared" si="53"/>
        <v>0</v>
      </c>
      <c r="O197" s="67">
        <f>IFERROR(I197/D197*100,"-")</f>
        <v>100</v>
      </c>
      <c r="P197" s="67">
        <f t="shared" si="54"/>
        <v>0</v>
      </c>
      <c r="Q197" s="67" t="str">
        <f>IFERROR(J197/E197*100,"-")</f>
        <v>-</v>
      </c>
      <c r="R197" s="67">
        <f t="shared" si="55"/>
        <v>0</v>
      </c>
      <c r="S197" s="67" t="str">
        <f>IFERROR(K197/F197*100,"-")</f>
        <v>-</v>
      </c>
      <c r="T197" s="67">
        <f t="shared" si="56"/>
        <v>0</v>
      </c>
      <c r="U197" s="206" t="s">
        <v>518</v>
      </c>
    </row>
    <row r="198" spans="1:21" s="4" customFormat="1" ht="40.5" outlineLevel="2" x14ac:dyDescent="0.25">
      <c r="A198" s="78"/>
      <c r="B198" s="90" t="s">
        <v>596</v>
      </c>
      <c r="C198" s="37">
        <f>SUM(D198:F198)</f>
        <v>2456.9</v>
      </c>
      <c r="D198" s="37">
        <v>2456.9</v>
      </c>
      <c r="E198" s="37">
        <v>0</v>
      </c>
      <c r="F198" s="37">
        <v>0</v>
      </c>
      <c r="G198" s="37"/>
      <c r="H198" s="37">
        <f>SUM(I198:K198)</f>
        <v>2456.9</v>
      </c>
      <c r="I198" s="37">
        <v>2456.9</v>
      </c>
      <c r="J198" s="37">
        <v>0</v>
      </c>
      <c r="K198" s="37">
        <v>0</v>
      </c>
      <c r="L198" s="37"/>
      <c r="M198" s="37">
        <f>IFERROR(H198/C198*100,"-")</f>
        <v>100</v>
      </c>
      <c r="N198" s="37">
        <f t="shared" si="53"/>
        <v>0</v>
      </c>
      <c r="O198" s="37">
        <f>IFERROR(I198/D198*100,"-")</f>
        <v>100</v>
      </c>
      <c r="P198" s="37">
        <f t="shared" si="54"/>
        <v>0</v>
      </c>
      <c r="Q198" s="37" t="str">
        <f>IFERROR(J198/E198*100,"-")</f>
        <v>-</v>
      </c>
      <c r="R198" s="37">
        <f t="shared" si="55"/>
        <v>0</v>
      </c>
      <c r="S198" s="37" t="str">
        <f>IFERROR(K198/F198*100,"-")</f>
        <v>-</v>
      </c>
      <c r="T198" s="37">
        <f t="shared" si="56"/>
        <v>0</v>
      </c>
      <c r="U198" s="207"/>
    </row>
    <row r="199" spans="1:21" s="4" customFormat="1" ht="40.5" outlineLevel="1" x14ac:dyDescent="0.25">
      <c r="A199" s="78"/>
      <c r="B199" s="79" t="s">
        <v>273</v>
      </c>
      <c r="C199" s="67">
        <f>SUM(D199:F199)</f>
        <v>0</v>
      </c>
      <c r="D199" s="67">
        <v>0</v>
      </c>
      <c r="E199" s="67">
        <v>0</v>
      </c>
      <c r="F199" s="67">
        <v>0</v>
      </c>
      <c r="G199" s="67">
        <v>0</v>
      </c>
      <c r="H199" s="67">
        <f>SUM(I199:K199)</f>
        <v>0</v>
      </c>
      <c r="I199" s="67">
        <v>0</v>
      </c>
      <c r="J199" s="67">
        <v>0</v>
      </c>
      <c r="K199" s="67">
        <v>0</v>
      </c>
      <c r="L199" s="67">
        <v>0</v>
      </c>
      <c r="M199" s="67" t="str">
        <f t="shared" si="60"/>
        <v>-</v>
      </c>
      <c r="N199" s="67">
        <f t="shared" ref="N199:N280" si="79">C199-H199</f>
        <v>0</v>
      </c>
      <c r="O199" s="67" t="str">
        <f t="shared" si="61"/>
        <v>-</v>
      </c>
      <c r="P199" s="67">
        <f t="shared" ref="P199:P280" si="80">D199-I199</f>
        <v>0</v>
      </c>
      <c r="Q199" s="67" t="str">
        <f t="shared" si="62"/>
        <v>-</v>
      </c>
      <c r="R199" s="67">
        <f t="shared" ref="R199:R280" si="81">E199-J199</f>
        <v>0</v>
      </c>
      <c r="S199" s="67" t="str">
        <f t="shared" si="63"/>
        <v>-</v>
      </c>
      <c r="T199" s="67">
        <f t="shared" ref="T199:T280" si="82">F199-K199</f>
        <v>0</v>
      </c>
      <c r="U199" s="74" t="s">
        <v>517</v>
      </c>
    </row>
    <row r="200" spans="1:21" s="4" customFormat="1" ht="48.75" customHeight="1" outlineLevel="1" x14ac:dyDescent="0.25">
      <c r="A200" s="78"/>
      <c r="B200" s="79" t="s">
        <v>524</v>
      </c>
      <c r="C200" s="67">
        <f t="shared" ref="C200:C264" si="83">SUM(D200:F200)</f>
        <v>145406.39999999999</v>
      </c>
      <c r="D200" s="67">
        <f>SUM(D201:D203)</f>
        <v>145406.39999999999</v>
      </c>
      <c r="E200" s="67">
        <f>SUM(E201:E203)</f>
        <v>0</v>
      </c>
      <c r="F200" s="67">
        <f>SUM(F201:F203)</f>
        <v>0</v>
      </c>
      <c r="G200" s="67">
        <f>SUM(G201:G203)</f>
        <v>0</v>
      </c>
      <c r="H200" s="67">
        <f t="shared" ref="H200:H266" si="84">SUM(I200:K200)</f>
        <v>47224.799999999996</v>
      </c>
      <c r="I200" s="67">
        <f>SUM(I201:I203)</f>
        <v>47224.799999999996</v>
      </c>
      <c r="J200" s="67">
        <f>SUM(J201:J203)</f>
        <v>0</v>
      </c>
      <c r="K200" s="67">
        <f>SUM(K201:K203)</f>
        <v>0</v>
      </c>
      <c r="L200" s="67">
        <f>SUM(L201:L203)</f>
        <v>0</v>
      </c>
      <c r="M200" s="67">
        <f t="shared" si="60"/>
        <v>32.477800151850261</v>
      </c>
      <c r="N200" s="67">
        <f t="shared" si="79"/>
        <v>98181.6</v>
      </c>
      <c r="O200" s="67">
        <f t="shared" si="61"/>
        <v>32.477800151850261</v>
      </c>
      <c r="P200" s="67">
        <f t="shared" si="80"/>
        <v>98181.6</v>
      </c>
      <c r="Q200" s="67" t="str">
        <f t="shared" si="62"/>
        <v>-</v>
      </c>
      <c r="R200" s="67">
        <f t="shared" si="81"/>
        <v>0</v>
      </c>
      <c r="S200" s="67" t="str">
        <f t="shared" si="63"/>
        <v>-</v>
      </c>
      <c r="T200" s="67">
        <f t="shared" si="82"/>
        <v>0</v>
      </c>
      <c r="U200" s="104"/>
    </row>
    <row r="201" spans="1:21" s="4" customFormat="1" ht="154.5" customHeight="1" outlineLevel="2" x14ac:dyDescent="0.25">
      <c r="A201" s="105"/>
      <c r="B201" s="90" t="s">
        <v>598</v>
      </c>
      <c r="C201" s="37">
        <f t="shared" si="83"/>
        <v>130983.4</v>
      </c>
      <c r="D201" s="37">
        <v>130983.4</v>
      </c>
      <c r="E201" s="37">
        <v>0</v>
      </c>
      <c r="F201" s="37">
        <v>0</v>
      </c>
      <c r="G201" s="37">
        <v>0</v>
      </c>
      <c r="H201" s="37">
        <f t="shared" si="84"/>
        <v>41000.699999999997</v>
      </c>
      <c r="I201" s="37">
        <v>41000.699999999997</v>
      </c>
      <c r="J201" s="37">
        <v>0</v>
      </c>
      <c r="K201" s="37">
        <v>0</v>
      </c>
      <c r="L201" s="37">
        <v>0</v>
      </c>
      <c r="M201" s="37">
        <f t="shared" si="60"/>
        <v>31.30221081450016</v>
      </c>
      <c r="N201" s="37">
        <f t="shared" si="79"/>
        <v>89982.7</v>
      </c>
      <c r="O201" s="37">
        <f t="shared" si="61"/>
        <v>31.30221081450016</v>
      </c>
      <c r="P201" s="37">
        <f t="shared" si="80"/>
        <v>89982.7</v>
      </c>
      <c r="Q201" s="37" t="str">
        <f t="shared" si="62"/>
        <v>-</v>
      </c>
      <c r="R201" s="37">
        <f t="shared" si="81"/>
        <v>0</v>
      </c>
      <c r="S201" s="37" t="str">
        <f>IFERROR(#REF!/#REF!*100,"-")</f>
        <v>-</v>
      </c>
      <c r="T201" s="37">
        <f t="shared" si="82"/>
        <v>0</v>
      </c>
      <c r="U201" s="103" t="s">
        <v>597</v>
      </c>
    </row>
    <row r="202" spans="1:21" s="4" customFormat="1" ht="67.5" outlineLevel="2" x14ac:dyDescent="0.25">
      <c r="A202" s="105"/>
      <c r="B202" s="90" t="s">
        <v>599</v>
      </c>
      <c r="C202" s="37">
        <f t="shared" si="83"/>
        <v>11194.6</v>
      </c>
      <c r="D202" s="37">
        <v>11194.6</v>
      </c>
      <c r="E202" s="37">
        <v>0</v>
      </c>
      <c r="F202" s="37">
        <v>0</v>
      </c>
      <c r="G202" s="37">
        <v>0</v>
      </c>
      <c r="H202" s="37">
        <f t="shared" si="84"/>
        <v>4769.7</v>
      </c>
      <c r="I202" s="37">
        <v>4769.7</v>
      </c>
      <c r="J202" s="37">
        <v>0</v>
      </c>
      <c r="K202" s="37">
        <v>0</v>
      </c>
      <c r="L202" s="37">
        <v>0</v>
      </c>
      <c r="M202" s="37">
        <f t="shared" si="60"/>
        <v>42.607149875832988</v>
      </c>
      <c r="N202" s="37">
        <f t="shared" si="79"/>
        <v>6424.9000000000005</v>
      </c>
      <c r="O202" s="37">
        <f t="shared" si="61"/>
        <v>42.607149875832988</v>
      </c>
      <c r="P202" s="37">
        <f t="shared" si="80"/>
        <v>6424.9000000000005</v>
      </c>
      <c r="Q202" s="37" t="str">
        <f t="shared" si="62"/>
        <v>-</v>
      </c>
      <c r="R202" s="37">
        <f t="shared" si="81"/>
        <v>0</v>
      </c>
      <c r="S202" s="37" t="str">
        <f t="shared" si="63"/>
        <v>-</v>
      </c>
      <c r="T202" s="37">
        <f t="shared" si="82"/>
        <v>0</v>
      </c>
      <c r="U202" s="103" t="s">
        <v>354</v>
      </c>
    </row>
    <row r="203" spans="1:21" s="4" customFormat="1" ht="54" outlineLevel="2" x14ac:dyDescent="0.25">
      <c r="A203" s="105"/>
      <c r="B203" s="90" t="s">
        <v>600</v>
      </c>
      <c r="C203" s="37">
        <f t="shared" si="83"/>
        <v>3228.4</v>
      </c>
      <c r="D203" s="37">
        <v>3228.4</v>
      </c>
      <c r="E203" s="37">
        <v>0</v>
      </c>
      <c r="F203" s="37">
        <v>0</v>
      </c>
      <c r="G203" s="37">
        <v>0</v>
      </c>
      <c r="H203" s="37">
        <f t="shared" si="84"/>
        <v>1454.4</v>
      </c>
      <c r="I203" s="37">
        <v>1454.4</v>
      </c>
      <c r="J203" s="37">
        <v>0</v>
      </c>
      <c r="K203" s="37">
        <v>0</v>
      </c>
      <c r="L203" s="37">
        <v>0</v>
      </c>
      <c r="M203" s="37">
        <f t="shared" si="60"/>
        <v>45.050179655556931</v>
      </c>
      <c r="N203" s="37">
        <f t="shared" si="79"/>
        <v>1774</v>
      </c>
      <c r="O203" s="37">
        <f t="shared" si="61"/>
        <v>45.050179655556931</v>
      </c>
      <c r="P203" s="37">
        <f t="shared" si="80"/>
        <v>1774</v>
      </c>
      <c r="Q203" s="37" t="str">
        <f t="shared" si="62"/>
        <v>-</v>
      </c>
      <c r="R203" s="37">
        <f t="shared" si="81"/>
        <v>0</v>
      </c>
      <c r="S203" s="37" t="str">
        <f>IFERROR(#REF!/F203*100,"-")</f>
        <v>-</v>
      </c>
      <c r="T203" s="37">
        <f t="shared" si="82"/>
        <v>0</v>
      </c>
      <c r="U203" s="103" t="s">
        <v>354</v>
      </c>
    </row>
    <row r="204" spans="1:21" s="9" customFormat="1" ht="64.5" customHeight="1" outlineLevel="2" x14ac:dyDescent="0.25">
      <c r="A204" s="105"/>
      <c r="B204" s="79" t="s">
        <v>601</v>
      </c>
      <c r="C204" s="67">
        <f>D204+E204+F204+G204</f>
        <v>9089.6</v>
      </c>
      <c r="D204" s="67">
        <f>SUM(D205:D207)</f>
        <v>1091.7</v>
      </c>
      <c r="E204" s="67">
        <f t="shared" ref="E204:G204" si="85">SUM(E205:E207)</f>
        <v>7997.9</v>
      </c>
      <c r="F204" s="67">
        <f t="shared" si="85"/>
        <v>0</v>
      </c>
      <c r="G204" s="67">
        <f t="shared" si="85"/>
        <v>0</v>
      </c>
      <c r="H204" s="67">
        <f>I204+J204+K204+L204</f>
        <v>105</v>
      </c>
      <c r="I204" s="67">
        <f>SUM(I205:I207)</f>
        <v>105</v>
      </c>
      <c r="J204" s="67"/>
      <c r="K204" s="67"/>
      <c r="L204" s="67"/>
      <c r="M204" s="67">
        <f t="shared" si="60"/>
        <v>1.1551663439535291</v>
      </c>
      <c r="N204" s="67">
        <f t="shared" si="79"/>
        <v>8984.6</v>
      </c>
      <c r="O204" s="67">
        <f t="shared" si="61"/>
        <v>9.6180269304754056</v>
      </c>
      <c r="P204" s="67">
        <f t="shared" si="80"/>
        <v>986.7</v>
      </c>
      <c r="Q204" s="67">
        <f t="shared" si="62"/>
        <v>0</v>
      </c>
      <c r="R204" s="67">
        <f t="shared" si="81"/>
        <v>7997.9</v>
      </c>
      <c r="S204" s="67" t="str">
        <f>IFERROR(#REF!/F204*100,"-")</f>
        <v>-</v>
      </c>
      <c r="T204" s="67">
        <f t="shared" si="82"/>
        <v>0</v>
      </c>
      <c r="U204" s="106"/>
    </row>
    <row r="205" spans="1:21" s="4" customFormat="1" ht="36" customHeight="1" outlineLevel="3" x14ac:dyDescent="0.25">
      <c r="A205" s="105"/>
      <c r="B205" s="90" t="s">
        <v>602</v>
      </c>
      <c r="C205" s="37">
        <f t="shared" ref="C205:C207" si="86">D205+E205+F205+G205</f>
        <v>2962.2</v>
      </c>
      <c r="D205" s="37">
        <v>296.2</v>
      </c>
      <c r="E205" s="37">
        <v>2666</v>
      </c>
      <c r="F205" s="37"/>
      <c r="G205" s="37"/>
      <c r="H205" s="37">
        <f t="shared" si="84"/>
        <v>0</v>
      </c>
      <c r="I205" s="37"/>
      <c r="J205" s="37"/>
      <c r="K205" s="37"/>
      <c r="L205" s="37"/>
      <c r="M205" s="37">
        <f t="shared" si="60"/>
        <v>0</v>
      </c>
      <c r="N205" s="37">
        <f t="shared" si="79"/>
        <v>2962.2</v>
      </c>
      <c r="O205" s="37">
        <f t="shared" si="61"/>
        <v>0</v>
      </c>
      <c r="P205" s="37">
        <f t="shared" si="80"/>
        <v>296.2</v>
      </c>
      <c r="Q205" s="37">
        <f t="shared" si="62"/>
        <v>0</v>
      </c>
      <c r="R205" s="37">
        <f t="shared" si="81"/>
        <v>2666</v>
      </c>
      <c r="S205" s="37" t="str">
        <f>IFERROR(#REF!/F205*100,"-")</f>
        <v>-</v>
      </c>
      <c r="T205" s="37">
        <f t="shared" si="82"/>
        <v>0</v>
      </c>
      <c r="U205" s="103"/>
    </row>
    <row r="206" spans="1:21" s="4" customFormat="1" ht="35.25" customHeight="1" outlineLevel="3" x14ac:dyDescent="0.25">
      <c r="A206" s="105"/>
      <c r="B206" s="90" t="s">
        <v>603</v>
      </c>
      <c r="C206" s="37">
        <f t="shared" si="86"/>
        <v>5924.4</v>
      </c>
      <c r="D206" s="37">
        <v>592.5</v>
      </c>
      <c r="E206" s="37">
        <v>5331.9</v>
      </c>
      <c r="F206" s="37"/>
      <c r="G206" s="37"/>
      <c r="H206" s="37">
        <f t="shared" si="84"/>
        <v>0</v>
      </c>
      <c r="I206" s="37"/>
      <c r="J206" s="37"/>
      <c r="K206" s="37"/>
      <c r="L206" s="37"/>
      <c r="M206" s="37">
        <f t="shared" si="60"/>
        <v>0</v>
      </c>
      <c r="N206" s="37">
        <f t="shared" si="79"/>
        <v>5924.4</v>
      </c>
      <c r="O206" s="37">
        <f t="shared" si="61"/>
        <v>0</v>
      </c>
      <c r="P206" s="37">
        <f t="shared" si="80"/>
        <v>592.5</v>
      </c>
      <c r="Q206" s="37">
        <f t="shared" si="62"/>
        <v>0</v>
      </c>
      <c r="R206" s="37">
        <f t="shared" si="81"/>
        <v>5331.9</v>
      </c>
      <c r="S206" s="37" t="str">
        <f>IFERROR(#REF!/F206*100,"-")</f>
        <v>-</v>
      </c>
      <c r="T206" s="37">
        <f t="shared" si="82"/>
        <v>0</v>
      </c>
      <c r="U206" s="103"/>
    </row>
    <row r="207" spans="1:21" s="4" customFormat="1" ht="81" outlineLevel="3" x14ac:dyDescent="0.25">
      <c r="A207" s="105"/>
      <c r="B207" s="90" t="s">
        <v>604</v>
      </c>
      <c r="C207" s="37">
        <f t="shared" si="86"/>
        <v>203</v>
      </c>
      <c r="D207" s="37">
        <v>203</v>
      </c>
      <c r="E207" s="37"/>
      <c r="F207" s="37"/>
      <c r="G207" s="37"/>
      <c r="H207" s="37">
        <f t="shared" si="84"/>
        <v>105</v>
      </c>
      <c r="I207" s="37">
        <v>105</v>
      </c>
      <c r="J207" s="37"/>
      <c r="K207" s="37"/>
      <c r="L207" s="37"/>
      <c r="M207" s="37">
        <f t="shared" si="60"/>
        <v>51.724137931034484</v>
      </c>
      <c r="N207" s="37">
        <f t="shared" si="79"/>
        <v>98</v>
      </c>
      <c r="O207" s="37">
        <f t="shared" si="61"/>
        <v>51.724137931034484</v>
      </c>
      <c r="P207" s="37">
        <f t="shared" si="80"/>
        <v>98</v>
      </c>
      <c r="Q207" s="37" t="str">
        <f t="shared" si="62"/>
        <v>-</v>
      </c>
      <c r="R207" s="37">
        <f t="shared" si="81"/>
        <v>0</v>
      </c>
      <c r="S207" s="37" t="str">
        <f>IFERROR(#REF!/F207*100,"-")</f>
        <v>-</v>
      </c>
      <c r="T207" s="37">
        <f t="shared" si="82"/>
        <v>0</v>
      </c>
      <c r="U207" s="103" t="s">
        <v>605</v>
      </c>
    </row>
    <row r="208" spans="1:21" s="28" customFormat="1" ht="67.5" x14ac:dyDescent="0.25">
      <c r="A208" s="32">
        <v>13</v>
      </c>
      <c r="B208" s="33" t="s">
        <v>193</v>
      </c>
      <c r="C208" s="34">
        <f t="shared" si="83"/>
        <v>1716</v>
      </c>
      <c r="D208" s="35">
        <f>D209</f>
        <v>1106</v>
      </c>
      <c r="E208" s="35">
        <f>E209</f>
        <v>610</v>
      </c>
      <c r="F208" s="35">
        <f>SUM(F209:F217)</f>
        <v>0</v>
      </c>
      <c r="G208" s="35">
        <f>SUM(G209:G217)</f>
        <v>0</v>
      </c>
      <c r="H208" s="34">
        <f t="shared" si="84"/>
        <v>556.70000000000005</v>
      </c>
      <c r="I208" s="35">
        <f>I209</f>
        <v>424.6</v>
      </c>
      <c r="J208" s="35">
        <f>J209</f>
        <v>132.1</v>
      </c>
      <c r="K208" s="35">
        <f>K209</f>
        <v>0</v>
      </c>
      <c r="L208" s="35">
        <f>SUM(L209:L217)</f>
        <v>0</v>
      </c>
      <c r="M208" s="34">
        <f t="shared" si="60"/>
        <v>32.441724941724942</v>
      </c>
      <c r="N208" s="34">
        <f t="shared" si="79"/>
        <v>1159.3</v>
      </c>
      <c r="O208" s="34">
        <f t="shared" si="61"/>
        <v>38.390596745027125</v>
      </c>
      <c r="P208" s="34">
        <f t="shared" si="80"/>
        <v>681.4</v>
      </c>
      <c r="Q208" s="34">
        <f t="shared" si="62"/>
        <v>21.655737704918032</v>
      </c>
      <c r="R208" s="34">
        <f t="shared" si="81"/>
        <v>477.9</v>
      </c>
      <c r="S208" s="34" t="str">
        <f t="shared" si="63"/>
        <v>-</v>
      </c>
      <c r="T208" s="34">
        <f t="shared" si="82"/>
        <v>0</v>
      </c>
      <c r="U208" s="27"/>
    </row>
    <row r="209" spans="1:21" ht="67.5" outlineLevel="1" x14ac:dyDescent="0.25">
      <c r="A209" s="36"/>
      <c r="B209" s="25" t="s">
        <v>538</v>
      </c>
      <c r="C209" s="37">
        <f>SUM(D209:F209)</f>
        <v>1716</v>
      </c>
      <c r="D209" s="38">
        <f>SUM(D210:D217)</f>
        <v>1106</v>
      </c>
      <c r="E209" s="38">
        <f>SUM(E210:E217)</f>
        <v>610</v>
      </c>
      <c r="F209" s="38">
        <f>SUM(F210:F217)</f>
        <v>0</v>
      </c>
      <c r="G209" s="38">
        <f>SUM(G210:G217)</f>
        <v>0</v>
      </c>
      <c r="H209" s="37">
        <f t="shared" si="84"/>
        <v>556.70000000000005</v>
      </c>
      <c r="I209" s="38">
        <f>SUM(I210:I217)</f>
        <v>424.6</v>
      </c>
      <c r="J209" s="38">
        <f>SUM(J210:J217)</f>
        <v>132.1</v>
      </c>
      <c r="K209" s="38">
        <f>SUM(K210:K217)</f>
        <v>0</v>
      </c>
      <c r="L209" s="38">
        <v>0</v>
      </c>
      <c r="M209" s="37">
        <f t="shared" si="60"/>
        <v>32.441724941724942</v>
      </c>
      <c r="N209" s="37">
        <f t="shared" si="79"/>
        <v>1159.3</v>
      </c>
      <c r="O209" s="37">
        <f t="shared" si="61"/>
        <v>38.390596745027125</v>
      </c>
      <c r="P209" s="37">
        <f t="shared" si="80"/>
        <v>681.4</v>
      </c>
      <c r="Q209" s="37">
        <f t="shared" si="62"/>
        <v>21.655737704918032</v>
      </c>
      <c r="R209" s="37">
        <f t="shared" si="81"/>
        <v>477.9</v>
      </c>
      <c r="S209" s="37" t="str">
        <f t="shared" si="63"/>
        <v>-</v>
      </c>
      <c r="T209" s="37">
        <f t="shared" si="82"/>
        <v>0</v>
      </c>
      <c r="U209" s="15"/>
    </row>
    <row r="210" spans="1:21" ht="40.5" outlineLevel="1" x14ac:dyDescent="0.25">
      <c r="A210" s="36"/>
      <c r="B210" s="25" t="s">
        <v>314</v>
      </c>
      <c r="C210" s="37">
        <f t="shared" si="83"/>
        <v>75</v>
      </c>
      <c r="D210" s="38">
        <v>75</v>
      </c>
      <c r="E210" s="38">
        <v>0</v>
      </c>
      <c r="F210" s="38">
        <v>0</v>
      </c>
      <c r="G210" s="38">
        <v>0</v>
      </c>
      <c r="H210" s="37">
        <f t="shared" si="84"/>
        <v>5</v>
      </c>
      <c r="I210" s="38">
        <v>5</v>
      </c>
      <c r="J210" s="38">
        <v>0</v>
      </c>
      <c r="K210" s="38">
        <v>0</v>
      </c>
      <c r="L210" s="38">
        <v>0</v>
      </c>
      <c r="M210" s="37">
        <f t="shared" si="60"/>
        <v>6.666666666666667</v>
      </c>
      <c r="N210" s="37">
        <f t="shared" si="79"/>
        <v>70</v>
      </c>
      <c r="O210" s="37">
        <f t="shared" si="61"/>
        <v>6.666666666666667</v>
      </c>
      <c r="P210" s="37">
        <f t="shared" si="80"/>
        <v>70</v>
      </c>
      <c r="Q210" s="37" t="str">
        <f t="shared" si="62"/>
        <v>-</v>
      </c>
      <c r="R210" s="37">
        <f t="shared" si="81"/>
        <v>0</v>
      </c>
      <c r="S210" s="37" t="str">
        <f t="shared" si="63"/>
        <v>-</v>
      </c>
      <c r="T210" s="37">
        <f t="shared" si="82"/>
        <v>0</v>
      </c>
      <c r="U210" s="40" t="s">
        <v>539</v>
      </c>
    </row>
    <row r="211" spans="1:21" ht="40.5" outlineLevel="1" x14ac:dyDescent="0.2">
      <c r="A211" s="36"/>
      <c r="B211" s="39" t="s">
        <v>431</v>
      </c>
      <c r="C211" s="37">
        <f t="shared" si="83"/>
        <v>15</v>
      </c>
      <c r="D211" s="38">
        <v>15</v>
      </c>
      <c r="E211" s="38">
        <v>0</v>
      </c>
      <c r="F211" s="38">
        <v>0</v>
      </c>
      <c r="G211" s="38">
        <v>0</v>
      </c>
      <c r="H211" s="37">
        <f t="shared" si="84"/>
        <v>0</v>
      </c>
      <c r="I211" s="38">
        <v>0</v>
      </c>
      <c r="J211" s="38">
        <v>0</v>
      </c>
      <c r="K211" s="38">
        <v>0</v>
      </c>
      <c r="L211" s="38">
        <v>0</v>
      </c>
      <c r="M211" s="37">
        <f t="shared" si="60"/>
        <v>0</v>
      </c>
      <c r="N211" s="37">
        <f t="shared" si="79"/>
        <v>15</v>
      </c>
      <c r="O211" s="37">
        <f t="shared" si="61"/>
        <v>0</v>
      </c>
      <c r="P211" s="37">
        <f t="shared" si="80"/>
        <v>15</v>
      </c>
      <c r="Q211" s="37" t="str">
        <f t="shared" si="62"/>
        <v>-</v>
      </c>
      <c r="R211" s="37">
        <f t="shared" si="81"/>
        <v>0</v>
      </c>
      <c r="S211" s="37" t="str">
        <f t="shared" si="63"/>
        <v>-</v>
      </c>
      <c r="T211" s="37">
        <f t="shared" si="82"/>
        <v>0</v>
      </c>
      <c r="U211" s="40" t="s">
        <v>540</v>
      </c>
    </row>
    <row r="212" spans="1:21" ht="40.5" outlineLevel="1" x14ac:dyDescent="0.25">
      <c r="A212" s="36"/>
      <c r="B212" s="25" t="s">
        <v>495</v>
      </c>
      <c r="C212" s="37">
        <f t="shared" si="83"/>
        <v>12</v>
      </c>
      <c r="D212" s="38">
        <v>12</v>
      </c>
      <c r="E212" s="38">
        <v>0</v>
      </c>
      <c r="F212" s="38">
        <v>0</v>
      </c>
      <c r="G212" s="38">
        <v>0</v>
      </c>
      <c r="H212" s="37">
        <f t="shared" si="84"/>
        <v>0</v>
      </c>
      <c r="I212" s="38">
        <v>0</v>
      </c>
      <c r="J212" s="38">
        <v>0</v>
      </c>
      <c r="K212" s="38">
        <v>0</v>
      </c>
      <c r="L212" s="38">
        <v>0</v>
      </c>
      <c r="M212" s="37">
        <f t="shared" si="60"/>
        <v>0</v>
      </c>
      <c r="N212" s="37">
        <f t="shared" si="79"/>
        <v>12</v>
      </c>
      <c r="O212" s="37">
        <f t="shared" si="61"/>
        <v>0</v>
      </c>
      <c r="P212" s="37">
        <f t="shared" si="80"/>
        <v>12</v>
      </c>
      <c r="Q212" s="37" t="str">
        <f t="shared" si="62"/>
        <v>-</v>
      </c>
      <c r="R212" s="37">
        <f t="shared" si="81"/>
        <v>0</v>
      </c>
      <c r="S212" s="37" t="str">
        <f t="shared" si="63"/>
        <v>-</v>
      </c>
      <c r="T212" s="37">
        <f t="shared" si="82"/>
        <v>0</v>
      </c>
      <c r="U212" s="15"/>
    </row>
    <row r="213" spans="1:21" ht="54" outlineLevel="1" x14ac:dyDescent="0.25">
      <c r="A213" s="36"/>
      <c r="B213" s="25" t="s">
        <v>315</v>
      </c>
      <c r="C213" s="37">
        <f>SUM(D213:F213)</f>
        <v>150</v>
      </c>
      <c r="D213" s="38">
        <v>45</v>
      </c>
      <c r="E213" s="38">
        <v>105</v>
      </c>
      <c r="F213" s="38">
        <v>0</v>
      </c>
      <c r="G213" s="38">
        <v>0</v>
      </c>
      <c r="H213" s="37">
        <f t="shared" si="84"/>
        <v>85</v>
      </c>
      <c r="I213" s="38">
        <v>28</v>
      </c>
      <c r="J213" s="38">
        <v>57</v>
      </c>
      <c r="K213" s="38">
        <v>0</v>
      </c>
      <c r="L213" s="38">
        <v>0</v>
      </c>
      <c r="M213" s="37">
        <f t="shared" si="60"/>
        <v>56.666666666666664</v>
      </c>
      <c r="N213" s="37">
        <f t="shared" si="79"/>
        <v>65</v>
      </c>
      <c r="O213" s="37">
        <f t="shared" si="61"/>
        <v>62.222222222222221</v>
      </c>
      <c r="P213" s="37">
        <f t="shared" si="80"/>
        <v>17</v>
      </c>
      <c r="Q213" s="37">
        <f t="shared" si="62"/>
        <v>54.285714285714285</v>
      </c>
      <c r="R213" s="37">
        <f t="shared" si="81"/>
        <v>48</v>
      </c>
      <c r="S213" s="37" t="str">
        <f t="shared" si="63"/>
        <v>-</v>
      </c>
      <c r="T213" s="37">
        <f t="shared" si="82"/>
        <v>0</v>
      </c>
      <c r="U213" s="40" t="s">
        <v>721</v>
      </c>
    </row>
    <row r="214" spans="1:21" ht="56.25" customHeight="1" outlineLevel="1" x14ac:dyDescent="0.25">
      <c r="A214" s="36"/>
      <c r="B214" s="25" t="s">
        <v>496</v>
      </c>
      <c r="C214" s="37">
        <f t="shared" si="83"/>
        <v>1276</v>
      </c>
      <c r="D214" s="38">
        <v>771</v>
      </c>
      <c r="E214" s="38">
        <v>505</v>
      </c>
      <c r="F214" s="38"/>
      <c r="G214" s="38"/>
      <c r="H214" s="37">
        <f t="shared" si="84"/>
        <v>448.70000000000005</v>
      </c>
      <c r="I214" s="38">
        <v>373.6</v>
      </c>
      <c r="J214" s="38">
        <v>75.099999999999994</v>
      </c>
      <c r="K214" s="38"/>
      <c r="L214" s="38"/>
      <c r="M214" s="37">
        <f t="shared" si="60"/>
        <v>35.164576802507838</v>
      </c>
      <c r="N214" s="37">
        <f t="shared" si="79"/>
        <v>827.3</v>
      </c>
      <c r="O214" s="37">
        <f t="shared" si="61"/>
        <v>48.456549935149162</v>
      </c>
      <c r="P214" s="37">
        <f t="shared" si="80"/>
        <v>397.4</v>
      </c>
      <c r="Q214" s="37">
        <f t="shared" si="62"/>
        <v>14.87128712871287</v>
      </c>
      <c r="R214" s="37">
        <f t="shared" si="81"/>
        <v>429.9</v>
      </c>
      <c r="S214" s="37" t="str">
        <f t="shared" si="63"/>
        <v>-</v>
      </c>
      <c r="T214" s="37">
        <f t="shared" si="82"/>
        <v>0</v>
      </c>
      <c r="U214" s="40" t="s">
        <v>541</v>
      </c>
    </row>
    <row r="215" spans="1:21" ht="54" outlineLevel="1" x14ac:dyDescent="0.25">
      <c r="A215" s="36"/>
      <c r="B215" s="25" t="s">
        <v>497</v>
      </c>
      <c r="C215" s="37">
        <f t="shared" si="83"/>
        <v>48</v>
      </c>
      <c r="D215" s="38">
        <v>48</v>
      </c>
      <c r="E215" s="38"/>
      <c r="F215" s="38"/>
      <c r="G215" s="38"/>
      <c r="H215" s="37">
        <f t="shared" si="84"/>
        <v>0</v>
      </c>
      <c r="I215" s="38"/>
      <c r="J215" s="38"/>
      <c r="K215" s="38"/>
      <c r="L215" s="38"/>
      <c r="M215" s="37">
        <f t="shared" si="60"/>
        <v>0</v>
      </c>
      <c r="N215" s="37">
        <f t="shared" si="79"/>
        <v>48</v>
      </c>
      <c r="O215" s="37">
        <f t="shared" si="61"/>
        <v>0</v>
      </c>
      <c r="P215" s="37">
        <f t="shared" si="80"/>
        <v>48</v>
      </c>
      <c r="Q215" s="37" t="str">
        <f t="shared" si="62"/>
        <v>-</v>
      </c>
      <c r="R215" s="37">
        <f t="shared" si="81"/>
        <v>0</v>
      </c>
      <c r="S215" s="37" t="str">
        <f t="shared" si="63"/>
        <v>-</v>
      </c>
      <c r="T215" s="37">
        <f t="shared" si="82"/>
        <v>0</v>
      </c>
      <c r="U215" s="40" t="s">
        <v>532</v>
      </c>
    </row>
    <row r="216" spans="1:21" s="4" customFormat="1" ht="48" customHeight="1" outlineLevel="1" x14ac:dyDescent="0.25">
      <c r="A216" s="36"/>
      <c r="B216" s="189" t="s">
        <v>43</v>
      </c>
      <c r="C216" s="37">
        <f t="shared" si="83"/>
        <v>120</v>
      </c>
      <c r="D216" s="38">
        <v>120</v>
      </c>
      <c r="E216" s="38"/>
      <c r="F216" s="38"/>
      <c r="G216" s="38"/>
      <c r="H216" s="37">
        <f t="shared" si="84"/>
        <v>13</v>
      </c>
      <c r="I216" s="38">
        <v>13</v>
      </c>
      <c r="J216" s="38"/>
      <c r="K216" s="38"/>
      <c r="L216" s="38"/>
      <c r="M216" s="37">
        <f t="shared" si="60"/>
        <v>10.833333333333334</v>
      </c>
      <c r="N216" s="37">
        <f t="shared" si="79"/>
        <v>107</v>
      </c>
      <c r="O216" s="37">
        <f t="shared" si="61"/>
        <v>10.833333333333334</v>
      </c>
      <c r="P216" s="37">
        <f t="shared" si="80"/>
        <v>107</v>
      </c>
      <c r="Q216" s="37" t="str">
        <f t="shared" si="62"/>
        <v>-</v>
      </c>
      <c r="R216" s="37">
        <f t="shared" si="81"/>
        <v>0</v>
      </c>
      <c r="S216" s="37" t="str">
        <f t="shared" si="63"/>
        <v>-</v>
      </c>
      <c r="T216" s="37">
        <f t="shared" si="82"/>
        <v>0</v>
      </c>
      <c r="U216" s="40" t="s">
        <v>722</v>
      </c>
    </row>
    <row r="217" spans="1:21" s="4" customFormat="1" ht="40.5" outlineLevel="1" x14ac:dyDescent="0.25">
      <c r="A217" s="36"/>
      <c r="B217" s="189" t="s">
        <v>498</v>
      </c>
      <c r="C217" s="37">
        <f t="shared" si="83"/>
        <v>20</v>
      </c>
      <c r="D217" s="38">
        <v>20</v>
      </c>
      <c r="E217" s="38"/>
      <c r="F217" s="38"/>
      <c r="G217" s="38"/>
      <c r="H217" s="37">
        <f t="shared" si="84"/>
        <v>5</v>
      </c>
      <c r="I217" s="38">
        <v>5</v>
      </c>
      <c r="J217" s="38"/>
      <c r="K217" s="38"/>
      <c r="L217" s="38"/>
      <c r="M217" s="37">
        <f t="shared" si="60"/>
        <v>25</v>
      </c>
      <c r="N217" s="37">
        <f t="shared" si="79"/>
        <v>15</v>
      </c>
      <c r="O217" s="37">
        <f t="shared" si="61"/>
        <v>25</v>
      </c>
      <c r="P217" s="37">
        <f t="shared" si="80"/>
        <v>15</v>
      </c>
      <c r="Q217" s="37" t="str">
        <f t="shared" si="62"/>
        <v>-</v>
      </c>
      <c r="R217" s="37">
        <f t="shared" si="81"/>
        <v>0</v>
      </c>
      <c r="S217" s="37" t="str">
        <f t="shared" si="63"/>
        <v>-</v>
      </c>
      <c r="T217" s="37">
        <f t="shared" si="82"/>
        <v>0</v>
      </c>
      <c r="U217" s="40" t="s">
        <v>723</v>
      </c>
    </row>
    <row r="218" spans="1:21" s="53" customFormat="1" ht="74.25" customHeight="1" x14ac:dyDescent="0.25">
      <c r="A218" s="32">
        <v>14</v>
      </c>
      <c r="B218" s="33" t="s">
        <v>44</v>
      </c>
      <c r="C218" s="34">
        <f t="shared" si="83"/>
        <v>29123.4</v>
      </c>
      <c r="D218" s="34">
        <f>D219+D225</f>
        <v>17602.7</v>
      </c>
      <c r="E218" s="34">
        <f>E219+E225</f>
        <v>11520.7</v>
      </c>
      <c r="F218" s="34">
        <f>F219+F225</f>
        <v>0</v>
      </c>
      <c r="G218" s="34">
        <f>G219+G225</f>
        <v>0</v>
      </c>
      <c r="H218" s="34">
        <f t="shared" si="84"/>
        <v>5051.6000000000004</v>
      </c>
      <c r="I218" s="34">
        <f>I219+I225</f>
        <v>5051.6000000000004</v>
      </c>
      <c r="J218" s="34">
        <f>J219+J225</f>
        <v>0</v>
      </c>
      <c r="K218" s="34">
        <f>K219+K225</f>
        <v>0</v>
      </c>
      <c r="L218" s="34">
        <f>L219+L225</f>
        <v>0</v>
      </c>
      <c r="M218" s="34">
        <f t="shared" ref="M218:M224" si="87">IFERROR(H218/C218*100,"-")</f>
        <v>17.345502242183262</v>
      </c>
      <c r="N218" s="34">
        <f t="shared" si="79"/>
        <v>24071.800000000003</v>
      </c>
      <c r="O218" s="34">
        <f t="shared" si="61"/>
        <v>28.697870213092308</v>
      </c>
      <c r="P218" s="34">
        <f t="shared" si="80"/>
        <v>12551.1</v>
      </c>
      <c r="Q218" s="34">
        <f t="shared" si="62"/>
        <v>0</v>
      </c>
      <c r="R218" s="34">
        <f t="shared" si="81"/>
        <v>11520.7</v>
      </c>
      <c r="S218" s="34" t="str">
        <f t="shared" si="63"/>
        <v>-</v>
      </c>
      <c r="T218" s="34">
        <f t="shared" si="82"/>
        <v>0</v>
      </c>
      <c r="U218" s="64"/>
    </row>
    <row r="219" spans="1:21" s="9" customFormat="1" ht="57" customHeight="1" outlineLevel="1" x14ac:dyDescent="0.25">
      <c r="A219" s="78"/>
      <c r="B219" s="79" t="s">
        <v>306</v>
      </c>
      <c r="C219" s="67">
        <f t="shared" ref="C219:C224" si="88">SUM(D219:F219)</f>
        <v>15646</v>
      </c>
      <c r="D219" s="67">
        <f>D220+D221+D224</f>
        <v>4700.8</v>
      </c>
      <c r="E219" s="67">
        <f>E220+E221+E224</f>
        <v>10945.2</v>
      </c>
      <c r="F219" s="67">
        <f>F220+F221+F224</f>
        <v>0</v>
      </c>
      <c r="G219" s="67">
        <f>G220+G221+G224</f>
        <v>0</v>
      </c>
      <c r="H219" s="67">
        <f t="shared" ref="H219:H224" si="89">SUM(I219:K219)</f>
        <v>10</v>
      </c>
      <c r="I219" s="67">
        <f>I220+I221+I224</f>
        <v>10</v>
      </c>
      <c r="J219" s="67">
        <f>J220</f>
        <v>0</v>
      </c>
      <c r="K219" s="67">
        <f>K220</f>
        <v>0</v>
      </c>
      <c r="L219" s="67">
        <v>0</v>
      </c>
      <c r="M219" s="54">
        <f t="shared" si="87"/>
        <v>6.3914099450338741E-2</v>
      </c>
      <c r="N219" s="67">
        <f t="shared" ref="N219:N224" si="90">C219-H219</f>
        <v>15636</v>
      </c>
      <c r="O219" s="67">
        <f t="shared" ref="O219:O224" si="91">IFERROR(I219/D219*100,"-")</f>
        <v>0.21272974812797818</v>
      </c>
      <c r="P219" s="67">
        <f t="shared" ref="P219:P224" si="92">D219-I219</f>
        <v>4690.8</v>
      </c>
      <c r="Q219" s="67">
        <f t="shared" ref="Q219:Q224" si="93">IFERROR(J219/E219*100,"-")</f>
        <v>0</v>
      </c>
      <c r="R219" s="67">
        <f t="shared" ref="R219:R224" si="94">E219-J219</f>
        <v>10945.2</v>
      </c>
      <c r="S219" s="67" t="str">
        <f t="shared" ref="S219:S224" si="95">IFERROR(K219/F219*100,"-")</f>
        <v>-</v>
      </c>
      <c r="T219" s="67">
        <f t="shared" ref="T219:T224" si="96">F219-K219</f>
        <v>0</v>
      </c>
      <c r="U219" s="80"/>
    </row>
    <row r="220" spans="1:21" s="4" customFormat="1" ht="54" outlineLevel="2" x14ac:dyDescent="0.25">
      <c r="A220" s="81"/>
      <c r="B220" s="82" t="s">
        <v>546</v>
      </c>
      <c r="C220" s="37">
        <f t="shared" si="88"/>
        <v>0</v>
      </c>
      <c r="D220" s="37">
        <v>0</v>
      </c>
      <c r="E220" s="37"/>
      <c r="F220" s="37"/>
      <c r="G220" s="37"/>
      <c r="H220" s="37">
        <f t="shared" si="89"/>
        <v>0</v>
      </c>
      <c r="I220" s="37">
        <v>0</v>
      </c>
      <c r="J220" s="37"/>
      <c r="K220" s="37"/>
      <c r="L220" s="37"/>
      <c r="M220" s="54" t="str">
        <f t="shared" si="87"/>
        <v>-</v>
      </c>
      <c r="N220" s="37">
        <f t="shared" si="90"/>
        <v>0</v>
      </c>
      <c r="O220" s="37" t="str">
        <f t="shared" si="91"/>
        <v>-</v>
      </c>
      <c r="P220" s="37">
        <f t="shared" si="92"/>
        <v>0</v>
      </c>
      <c r="Q220" s="37" t="str">
        <f t="shared" si="93"/>
        <v>-</v>
      </c>
      <c r="R220" s="37">
        <f t="shared" si="94"/>
        <v>0</v>
      </c>
      <c r="S220" s="37" t="str">
        <f t="shared" si="95"/>
        <v>-</v>
      </c>
      <c r="T220" s="37">
        <f t="shared" si="96"/>
        <v>0</v>
      </c>
      <c r="U220" s="40"/>
    </row>
    <row r="221" spans="1:21" s="4" customFormat="1" ht="40.5" outlineLevel="2" x14ac:dyDescent="0.25">
      <c r="A221" s="81"/>
      <c r="B221" s="82" t="s">
        <v>547</v>
      </c>
      <c r="C221" s="37">
        <f t="shared" si="88"/>
        <v>15636</v>
      </c>
      <c r="D221" s="37">
        <f>D222+D223</f>
        <v>4690.8</v>
      </c>
      <c r="E221" s="37">
        <f>E222+E223</f>
        <v>10945.2</v>
      </c>
      <c r="F221" s="37">
        <f>F222+F223</f>
        <v>0</v>
      </c>
      <c r="G221" s="37">
        <f>G222+G223</f>
        <v>0</v>
      </c>
      <c r="H221" s="37">
        <f t="shared" si="89"/>
        <v>0</v>
      </c>
      <c r="I221" s="37">
        <f>I222+I223</f>
        <v>0</v>
      </c>
      <c r="J221" s="37">
        <f>J222+J223</f>
        <v>0</v>
      </c>
      <c r="K221" s="37">
        <f>K222+K223</f>
        <v>0</v>
      </c>
      <c r="L221" s="37">
        <f>L222+L223</f>
        <v>0</v>
      </c>
      <c r="M221" s="54">
        <f t="shared" si="87"/>
        <v>0</v>
      </c>
      <c r="N221" s="37">
        <f t="shared" si="90"/>
        <v>15636</v>
      </c>
      <c r="O221" s="37">
        <f t="shared" si="91"/>
        <v>0</v>
      </c>
      <c r="P221" s="37">
        <f t="shared" si="92"/>
        <v>4690.8</v>
      </c>
      <c r="Q221" s="37">
        <f t="shared" si="93"/>
        <v>0</v>
      </c>
      <c r="R221" s="37">
        <f t="shared" si="94"/>
        <v>10945.2</v>
      </c>
      <c r="S221" s="37" t="str">
        <f t="shared" si="95"/>
        <v>-</v>
      </c>
      <c r="T221" s="37">
        <f t="shared" si="96"/>
        <v>0</v>
      </c>
      <c r="U221" s="40"/>
    </row>
    <row r="222" spans="1:21" s="4" customFormat="1" ht="27" outlineLevel="2" x14ac:dyDescent="0.25">
      <c r="A222" s="81"/>
      <c r="B222" s="52" t="s">
        <v>472</v>
      </c>
      <c r="C222" s="37">
        <f t="shared" si="88"/>
        <v>8827.7000000000007</v>
      </c>
      <c r="D222" s="37">
        <v>2648.3</v>
      </c>
      <c r="E222" s="37">
        <v>6179.4</v>
      </c>
      <c r="F222" s="37"/>
      <c r="G222" s="37"/>
      <c r="H222" s="37">
        <f t="shared" si="89"/>
        <v>0</v>
      </c>
      <c r="I222" s="37">
        <v>0</v>
      </c>
      <c r="J222" s="37"/>
      <c r="K222" s="37"/>
      <c r="L222" s="37"/>
      <c r="M222" s="54">
        <f t="shared" si="87"/>
        <v>0</v>
      </c>
      <c r="N222" s="37">
        <f t="shared" si="90"/>
        <v>8827.7000000000007</v>
      </c>
      <c r="O222" s="37">
        <f t="shared" si="91"/>
        <v>0</v>
      </c>
      <c r="P222" s="37">
        <f t="shared" si="92"/>
        <v>2648.3</v>
      </c>
      <c r="Q222" s="37">
        <f t="shared" si="93"/>
        <v>0</v>
      </c>
      <c r="R222" s="37">
        <f t="shared" si="94"/>
        <v>6179.4</v>
      </c>
      <c r="S222" s="37" t="str">
        <f t="shared" si="95"/>
        <v>-</v>
      </c>
      <c r="T222" s="37">
        <f t="shared" si="96"/>
        <v>0</v>
      </c>
      <c r="U222" s="40" t="s">
        <v>550</v>
      </c>
    </row>
    <row r="223" spans="1:21" s="4" customFormat="1" ht="27" outlineLevel="2" x14ac:dyDescent="0.25">
      <c r="A223" s="81"/>
      <c r="B223" s="52" t="s">
        <v>473</v>
      </c>
      <c r="C223" s="37">
        <f t="shared" si="88"/>
        <v>6808.3</v>
      </c>
      <c r="D223" s="37">
        <v>2042.5</v>
      </c>
      <c r="E223" s="37">
        <v>4765.8</v>
      </c>
      <c r="F223" s="37"/>
      <c r="G223" s="37"/>
      <c r="H223" s="37">
        <f t="shared" si="89"/>
        <v>0</v>
      </c>
      <c r="I223" s="37"/>
      <c r="J223" s="37"/>
      <c r="K223" s="37"/>
      <c r="L223" s="37"/>
      <c r="M223" s="54">
        <f t="shared" si="87"/>
        <v>0</v>
      </c>
      <c r="N223" s="37">
        <f t="shared" si="90"/>
        <v>6808.3</v>
      </c>
      <c r="O223" s="37">
        <f t="shared" si="91"/>
        <v>0</v>
      </c>
      <c r="P223" s="37">
        <f t="shared" si="92"/>
        <v>2042.5</v>
      </c>
      <c r="Q223" s="37">
        <f t="shared" si="93"/>
        <v>0</v>
      </c>
      <c r="R223" s="37">
        <f t="shared" si="94"/>
        <v>4765.8</v>
      </c>
      <c r="S223" s="37" t="str">
        <f t="shared" si="95"/>
        <v>-</v>
      </c>
      <c r="T223" s="37">
        <f t="shared" si="96"/>
        <v>0</v>
      </c>
      <c r="U223" s="40" t="s">
        <v>550</v>
      </c>
    </row>
    <row r="224" spans="1:21" s="4" customFormat="1" ht="57" customHeight="1" outlineLevel="2" x14ac:dyDescent="0.25">
      <c r="A224" s="81"/>
      <c r="B224" s="52" t="s">
        <v>548</v>
      </c>
      <c r="C224" s="37">
        <f t="shared" si="88"/>
        <v>10</v>
      </c>
      <c r="D224" s="37">
        <v>10</v>
      </c>
      <c r="E224" s="37"/>
      <c r="F224" s="37"/>
      <c r="G224" s="37"/>
      <c r="H224" s="37">
        <f t="shared" si="89"/>
        <v>10</v>
      </c>
      <c r="I224" s="37">
        <v>10</v>
      </c>
      <c r="J224" s="37"/>
      <c r="K224" s="37"/>
      <c r="L224" s="37"/>
      <c r="M224" s="54">
        <f t="shared" si="87"/>
        <v>100</v>
      </c>
      <c r="N224" s="37">
        <f t="shared" si="90"/>
        <v>0</v>
      </c>
      <c r="O224" s="37">
        <f t="shared" si="91"/>
        <v>100</v>
      </c>
      <c r="P224" s="37">
        <f t="shared" si="92"/>
        <v>0</v>
      </c>
      <c r="Q224" s="37" t="str">
        <f t="shared" si="93"/>
        <v>-</v>
      </c>
      <c r="R224" s="37">
        <f t="shared" si="94"/>
        <v>0</v>
      </c>
      <c r="S224" s="37" t="str">
        <f t="shared" si="95"/>
        <v>-</v>
      </c>
      <c r="T224" s="37">
        <f t="shared" si="96"/>
        <v>0</v>
      </c>
      <c r="U224" s="40" t="s">
        <v>549</v>
      </c>
    </row>
    <row r="225" spans="1:21" s="4" customFormat="1" ht="89.25" customHeight="1" outlineLevel="1" x14ac:dyDescent="0.25">
      <c r="A225" s="78"/>
      <c r="B225" s="79" t="s">
        <v>45</v>
      </c>
      <c r="C225" s="67">
        <f t="shared" si="83"/>
        <v>13477.400000000001</v>
      </c>
      <c r="D225" s="67">
        <f>SUM(D226:D230)</f>
        <v>12901.900000000001</v>
      </c>
      <c r="E225" s="67">
        <f>SUM(E226:E231)</f>
        <v>575.5</v>
      </c>
      <c r="F225" s="67">
        <f t="shared" ref="F225:G225" si="97">SUM(F226:F230)</f>
        <v>0</v>
      </c>
      <c r="G225" s="67">
        <f t="shared" si="97"/>
        <v>0</v>
      </c>
      <c r="H225" s="67">
        <f t="shared" si="84"/>
        <v>5041.6000000000004</v>
      </c>
      <c r="I225" s="67">
        <f>SUM(I226:I230)</f>
        <v>5041.6000000000004</v>
      </c>
      <c r="J225" s="67">
        <f>SUM(J226:J230)</f>
        <v>0</v>
      </c>
      <c r="K225" s="67">
        <f>SUM(K226:K230)</f>
        <v>0</v>
      </c>
      <c r="L225" s="67">
        <f>SUM(L226:L230)</f>
        <v>0</v>
      </c>
      <c r="M225" s="67">
        <f t="shared" si="60"/>
        <v>37.407808627776866</v>
      </c>
      <c r="N225" s="67">
        <f t="shared" si="79"/>
        <v>8435.8000000000011</v>
      </c>
      <c r="O225" s="67">
        <f t="shared" si="61"/>
        <v>39.076415101651698</v>
      </c>
      <c r="P225" s="67">
        <f t="shared" si="80"/>
        <v>7860.3000000000011</v>
      </c>
      <c r="Q225" s="67">
        <f t="shared" si="62"/>
        <v>0</v>
      </c>
      <c r="R225" s="67">
        <f t="shared" si="81"/>
        <v>575.5</v>
      </c>
      <c r="S225" s="67" t="str">
        <f t="shared" si="63"/>
        <v>-</v>
      </c>
      <c r="T225" s="67">
        <f t="shared" si="82"/>
        <v>0</v>
      </c>
      <c r="U225" s="40"/>
    </row>
    <row r="226" spans="1:21" s="4" customFormat="1" ht="67.5" outlineLevel="2" x14ac:dyDescent="0.25">
      <c r="A226" s="65"/>
      <c r="B226" s="82" t="s">
        <v>554</v>
      </c>
      <c r="C226" s="37">
        <f t="shared" si="83"/>
        <v>637</v>
      </c>
      <c r="D226" s="37">
        <v>637</v>
      </c>
      <c r="E226" s="37">
        <v>0</v>
      </c>
      <c r="F226" s="37">
        <v>0</v>
      </c>
      <c r="G226" s="37">
        <v>0</v>
      </c>
      <c r="H226" s="37">
        <f t="shared" si="84"/>
        <v>102.3</v>
      </c>
      <c r="I226" s="37">
        <v>102.3</v>
      </c>
      <c r="J226" s="37">
        <v>0</v>
      </c>
      <c r="K226" s="37">
        <v>0</v>
      </c>
      <c r="L226" s="37">
        <v>0</v>
      </c>
      <c r="M226" s="37">
        <f t="shared" si="60"/>
        <v>16.059654631083202</v>
      </c>
      <c r="N226" s="37">
        <f t="shared" si="79"/>
        <v>534.70000000000005</v>
      </c>
      <c r="O226" s="37">
        <f t="shared" si="61"/>
        <v>16.059654631083202</v>
      </c>
      <c r="P226" s="37">
        <f t="shared" si="80"/>
        <v>534.70000000000005</v>
      </c>
      <c r="Q226" s="37" t="str">
        <f t="shared" si="62"/>
        <v>-</v>
      </c>
      <c r="R226" s="37">
        <f t="shared" si="81"/>
        <v>0</v>
      </c>
      <c r="S226" s="37" t="str">
        <f t="shared" si="63"/>
        <v>-</v>
      </c>
      <c r="T226" s="37">
        <f t="shared" si="82"/>
        <v>0</v>
      </c>
      <c r="U226" s="40" t="s">
        <v>533</v>
      </c>
    </row>
    <row r="227" spans="1:21" s="4" customFormat="1" ht="54" outlineLevel="2" x14ac:dyDescent="0.25">
      <c r="A227" s="65"/>
      <c r="B227" s="82" t="s">
        <v>555</v>
      </c>
      <c r="C227" s="37">
        <f t="shared" si="83"/>
        <v>206.2</v>
      </c>
      <c r="D227" s="37">
        <v>206.2</v>
      </c>
      <c r="E227" s="37">
        <v>0</v>
      </c>
      <c r="F227" s="37">
        <v>0</v>
      </c>
      <c r="G227" s="37">
        <v>0</v>
      </c>
      <c r="H227" s="37">
        <f t="shared" si="84"/>
        <v>83.1</v>
      </c>
      <c r="I227" s="37">
        <v>83.1</v>
      </c>
      <c r="J227" s="37">
        <v>0</v>
      </c>
      <c r="K227" s="37">
        <v>0</v>
      </c>
      <c r="L227" s="37">
        <v>0</v>
      </c>
      <c r="M227" s="37">
        <f t="shared" si="60"/>
        <v>40.300678952473326</v>
      </c>
      <c r="N227" s="37">
        <f t="shared" si="79"/>
        <v>123.1</v>
      </c>
      <c r="O227" s="37">
        <f t="shared" si="61"/>
        <v>40.300678952473326</v>
      </c>
      <c r="P227" s="37">
        <f t="shared" si="80"/>
        <v>123.1</v>
      </c>
      <c r="Q227" s="37" t="str">
        <f t="shared" si="62"/>
        <v>-</v>
      </c>
      <c r="R227" s="37">
        <f t="shared" si="81"/>
        <v>0</v>
      </c>
      <c r="S227" s="37" t="str">
        <f t="shared" si="63"/>
        <v>-</v>
      </c>
      <c r="T227" s="37">
        <f t="shared" si="82"/>
        <v>0</v>
      </c>
      <c r="U227" s="83" t="s">
        <v>551</v>
      </c>
    </row>
    <row r="228" spans="1:21" s="4" customFormat="1" ht="54" outlineLevel="2" x14ac:dyDescent="0.25">
      <c r="A228" s="36"/>
      <c r="B228" s="82" t="s">
        <v>556</v>
      </c>
      <c r="C228" s="37">
        <f t="shared" si="83"/>
        <v>349.5</v>
      </c>
      <c r="D228" s="37">
        <v>349.5</v>
      </c>
      <c r="E228" s="37">
        <v>0</v>
      </c>
      <c r="F228" s="37">
        <v>0</v>
      </c>
      <c r="G228" s="37">
        <v>0</v>
      </c>
      <c r="H228" s="37">
        <f t="shared" si="84"/>
        <v>308.2</v>
      </c>
      <c r="I228" s="37">
        <v>308.2</v>
      </c>
      <c r="J228" s="37">
        <v>0</v>
      </c>
      <c r="K228" s="37">
        <v>0</v>
      </c>
      <c r="L228" s="37">
        <v>0</v>
      </c>
      <c r="M228" s="37">
        <f t="shared" si="60"/>
        <v>88.183118741058649</v>
      </c>
      <c r="N228" s="37">
        <f t="shared" si="79"/>
        <v>41.300000000000011</v>
      </c>
      <c r="O228" s="37">
        <f t="shared" si="61"/>
        <v>88.183118741058649</v>
      </c>
      <c r="P228" s="37">
        <f t="shared" si="80"/>
        <v>41.300000000000011</v>
      </c>
      <c r="Q228" s="37" t="str">
        <f t="shared" si="62"/>
        <v>-</v>
      </c>
      <c r="R228" s="37">
        <f t="shared" si="81"/>
        <v>0</v>
      </c>
      <c r="S228" s="37" t="str">
        <f t="shared" si="63"/>
        <v>-</v>
      </c>
      <c r="T228" s="37">
        <f t="shared" si="82"/>
        <v>0</v>
      </c>
      <c r="U228" s="40" t="s">
        <v>552</v>
      </c>
    </row>
    <row r="229" spans="1:21" s="4" customFormat="1" ht="54" outlineLevel="2" x14ac:dyDescent="0.25">
      <c r="A229" s="65"/>
      <c r="B229" s="52" t="s">
        <v>557</v>
      </c>
      <c r="C229" s="37">
        <f t="shared" si="83"/>
        <v>11689.2</v>
      </c>
      <c r="D229" s="37">
        <v>11689.2</v>
      </c>
      <c r="E229" s="37">
        <v>0</v>
      </c>
      <c r="F229" s="37">
        <v>0</v>
      </c>
      <c r="G229" s="37">
        <v>0</v>
      </c>
      <c r="H229" s="37">
        <f t="shared" si="84"/>
        <v>4548</v>
      </c>
      <c r="I229" s="37">
        <v>4548</v>
      </c>
      <c r="J229" s="37">
        <v>0</v>
      </c>
      <c r="K229" s="37">
        <v>0</v>
      </c>
      <c r="L229" s="37">
        <v>0</v>
      </c>
      <c r="M229" s="37">
        <f t="shared" si="60"/>
        <v>38.907709680730932</v>
      </c>
      <c r="N229" s="37">
        <f t="shared" si="79"/>
        <v>7141.2000000000007</v>
      </c>
      <c r="O229" s="37">
        <f t="shared" si="61"/>
        <v>38.907709680730932</v>
      </c>
      <c r="P229" s="37">
        <f t="shared" si="80"/>
        <v>7141.2000000000007</v>
      </c>
      <c r="Q229" s="37" t="str">
        <f t="shared" si="62"/>
        <v>-</v>
      </c>
      <c r="R229" s="37">
        <f t="shared" si="81"/>
        <v>0</v>
      </c>
      <c r="S229" s="37" t="str">
        <f t="shared" si="63"/>
        <v>-</v>
      </c>
      <c r="T229" s="37">
        <f t="shared" si="82"/>
        <v>0</v>
      </c>
      <c r="U229" s="40" t="s">
        <v>462</v>
      </c>
    </row>
    <row r="230" spans="1:21" s="4" customFormat="1" ht="41.25" customHeight="1" outlineLevel="2" x14ac:dyDescent="0.25">
      <c r="A230" s="65"/>
      <c r="B230" s="52" t="s">
        <v>558</v>
      </c>
      <c r="C230" s="37">
        <f t="shared" si="83"/>
        <v>20</v>
      </c>
      <c r="D230" s="37">
        <v>20</v>
      </c>
      <c r="E230" s="37">
        <v>0</v>
      </c>
      <c r="F230" s="37">
        <v>0</v>
      </c>
      <c r="G230" s="37">
        <v>0</v>
      </c>
      <c r="H230" s="37">
        <f t="shared" si="84"/>
        <v>0</v>
      </c>
      <c r="I230" s="37">
        <v>0</v>
      </c>
      <c r="J230" s="37">
        <v>0</v>
      </c>
      <c r="K230" s="37">
        <v>0</v>
      </c>
      <c r="L230" s="37">
        <v>0</v>
      </c>
      <c r="M230" s="37">
        <f t="shared" si="60"/>
        <v>0</v>
      </c>
      <c r="N230" s="37">
        <f t="shared" si="79"/>
        <v>20</v>
      </c>
      <c r="O230" s="37">
        <f t="shared" si="61"/>
        <v>0</v>
      </c>
      <c r="P230" s="37">
        <f t="shared" si="80"/>
        <v>20</v>
      </c>
      <c r="Q230" s="37" t="str">
        <f t="shared" si="62"/>
        <v>-</v>
      </c>
      <c r="R230" s="37">
        <f t="shared" si="81"/>
        <v>0</v>
      </c>
      <c r="S230" s="37" t="str">
        <f t="shared" si="63"/>
        <v>-</v>
      </c>
      <c r="T230" s="37">
        <f t="shared" si="82"/>
        <v>0</v>
      </c>
      <c r="U230" s="40" t="s">
        <v>474</v>
      </c>
    </row>
    <row r="231" spans="1:21" s="4" customFormat="1" ht="96.75" customHeight="1" outlineLevel="2" x14ac:dyDescent="0.25">
      <c r="A231" s="65"/>
      <c r="B231" s="52" t="s">
        <v>559</v>
      </c>
      <c r="C231" s="37">
        <f t="shared" si="83"/>
        <v>575.5</v>
      </c>
      <c r="D231" s="37"/>
      <c r="E231" s="37">
        <v>575.5</v>
      </c>
      <c r="F231" s="37"/>
      <c r="G231" s="37"/>
      <c r="H231" s="37">
        <f t="shared" si="84"/>
        <v>0</v>
      </c>
      <c r="I231" s="37"/>
      <c r="J231" s="37"/>
      <c r="K231" s="37"/>
      <c r="L231" s="37"/>
      <c r="M231" s="37">
        <f t="shared" si="60"/>
        <v>0</v>
      </c>
      <c r="N231" s="37">
        <f t="shared" si="79"/>
        <v>575.5</v>
      </c>
      <c r="O231" s="37" t="str">
        <f t="shared" si="61"/>
        <v>-</v>
      </c>
      <c r="P231" s="37">
        <f t="shared" si="80"/>
        <v>0</v>
      </c>
      <c r="Q231" s="37">
        <f t="shared" si="62"/>
        <v>0</v>
      </c>
      <c r="R231" s="37">
        <f t="shared" si="81"/>
        <v>575.5</v>
      </c>
      <c r="S231" s="37" t="str">
        <f t="shared" si="63"/>
        <v>-</v>
      </c>
      <c r="T231" s="37">
        <f t="shared" si="82"/>
        <v>0</v>
      </c>
      <c r="U231" s="40" t="s">
        <v>553</v>
      </c>
    </row>
    <row r="232" spans="1:21" s="53" customFormat="1" ht="30.75" customHeight="1" x14ac:dyDescent="0.25">
      <c r="A232" s="32">
        <v>15</v>
      </c>
      <c r="B232" s="33" t="s">
        <v>70</v>
      </c>
      <c r="C232" s="34">
        <f>SUM(D232:F232)</f>
        <v>10940.3</v>
      </c>
      <c r="D232" s="34">
        <f>D233+D239</f>
        <v>10899.3</v>
      </c>
      <c r="E232" s="34">
        <f>E233+E239</f>
        <v>41</v>
      </c>
      <c r="F232" s="34">
        <f>F233+F239</f>
        <v>0</v>
      </c>
      <c r="G232" s="34">
        <f>SUM(G233:G248)</f>
        <v>0</v>
      </c>
      <c r="H232" s="34">
        <f t="shared" si="84"/>
        <v>1008.7</v>
      </c>
      <c r="I232" s="34">
        <f>I233+I239</f>
        <v>1008.7</v>
      </c>
      <c r="J232" s="34">
        <f>J233+J239</f>
        <v>0</v>
      </c>
      <c r="K232" s="34">
        <f>K233+K239</f>
        <v>0</v>
      </c>
      <c r="L232" s="34">
        <f>SUM(L233:L248)</f>
        <v>0</v>
      </c>
      <c r="M232" s="34">
        <f t="shared" si="60"/>
        <v>9.2200396698445211</v>
      </c>
      <c r="N232" s="34">
        <f t="shared" si="79"/>
        <v>9931.5999999999985</v>
      </c>
      <c r="O232" s="34">
        <f t="shared" si="61"/>
        <v>9.2547227803620427</v>
      </c>
      <c r="P232" s="34">
        <f t="shared" si="80"/>
        <v>9890.5999999999985</v>
      </c>
      <c r="Q232" s="34">
        <f t="shared" si="62"/>
        <v>0</v>
      </c>
      <c r="R232" s="34">
        <f t="shared" si="81"/>
        <v>41</v>
      </c>
      <c r="S232" s="34" t="str">
        <f t="shared" si="63"/>
        <v>-</v>
      </c>
      <c r="T232" s="34">
        <f t="shared" si="82"/>
        <v>0</v>
      </c>
      <c r="U232" s="64"/>
    </row>
    <row r="233" spans="1:21" s="4" customFormat="1" ht="40.5" outlineLevel="1" x14ac:dyDescent="0.25">
      <c r="A233" s="78"/>
      <c r="B233" s="146" t="s">
        <v>647</v>
      </c>
      <c r="C233" s="37">
        <f>SUM(D233:F233)</f>
        <v>7991</v>
      </c>
      <c r="D233" s="37">
        <f>SUM(D234:D238)</f>
        <v>7950</v>
      </c>
      <c r="E233" s="37">
        <f>SUM(E234:E238)</f>
        <v>41</v>
      </c>
      <c r="F233" s="37">
        <f>SUM(F234:F236)</f>
        <v>0</v>
      </c>
      <c r="G233" s="37">
        <v>0</v>
      </c>
      <c r="H233" s="38">
        <f t="shared" si="84"/>
        <v>685.1</v>
      </c>
      <c r="I233" s="37">
        <f>SUM(I234:I238)</f>
        <v>685.1</v>
      </c>
      <c r="J233" s="37">
        <f>SUM(J234:J236)</f>
        <v>0</v>
      </c>
      <c r="K233" s="37">
        <f>SUM(K234:K236)</f>
        <v>0</v>
      </c>
      <c r="L233" s="37">
        <v>0</v>
      </c>
      <c r="M233" s="37">
        <f t="shared" ref="M233:M288" si="98">IFERROR(H233/C233*100,"-")</f>
        <v>8.5733950694531345</v>
      </c>
      <c r="N233" s="37">
        <f t="shared" si="79"/>
        <v>7305.9</v>
      </c>
      <c r="O233" s="152">
        <f t="shared" ref="O233:O288" si="99">IFERROR(I233/D233*100,"-")</f>
        <v>8.6176100628930818</v>
      </c>
      <c r="P233" s="152">
        <f t="shared" si="80"/>
        <v>7264.9</v>
      </c>
      <c r="Q233" s="152">
        <f t="shared" ref="Q233:Q288" si="100">IFERROR(J233/E233*100,"-")</f>
        <v>0</v>
      </c>
      <c r="R233" s="152">
        <f t="shared" si="81"/>
        <v>41</v>
      </c>
      <c r="S233" s="152" t="str">
        <f t="shared" ref="S233:S288" si="101">IFERROR(K233/F233*100,"-")</f>
        <v>-</v>
      </c>
      <c r="T233" s="37">
        <f t="shared" si="82"/>
        <v>0</v>
      </c>
      <c r="U233" s="40"/>
    </row>
    <row r="234" spans="1:21" s="4" customFormat="1" ht="27" outlineLevel="2" x14ac:dyDescent="0.25">
      <c r="A234" s="78"/>
      <c r="B234" s="146" t="s">
        <v>396</v>
      </c>
      <c r="C234" s="37">
        <f t="shared" si="83"/>
        <v>1293.4000000000001</v>
      </c>
      <c r="D234" s="37">
        <v>1293.4000000000001</v>
      </c>
      <c r="E234" s="37">
        <v>0</v>
      </c>
      <c r="F234" s="37">
        <v>0</v>
      </c>
      <c r="G234" s="37">
        <v>0</v>
      </c>
      <c r="H234" s="37">
        <f t="shared" si="84"/>
        <v>0</v>
      </c>
      <c r="I234" s="37">
        <v>0</v>
      </c>
      <c r="J234" s="37">
        <v>0</v>
      </c>
      <c r="K234" s="37">
        <v>0</v>
      </c>
      <c r="L234" s="37">
        <v>0</v>
      </c>
      <c r="M234" s="37">
        <f t="shared" si="98"/>
        <v>0</v>
      </c>
      <c r="N234" s="37">
        <f t="shared" si="79"/>
        <v>1293.4000000000001</v>
      </c>
      <c r="O234" s="152">
        <f t="shared" si="99"/>
        <v>0</v>
      </c>
      <c r="P234" s="152">
        <f t="shared" si="80"/>
        <v>1293.4000000000001</v>
      </c>
      <c r="Q234" s="152" t="str">
        <f t="shared" si="100"/>
        <v>-</v>
      </c>
      <c r="R234" s="152">
        <f t="shared" si="81"/>
        <v>0</v>
      </c>
      <c r="S234" s="152" t="str">
        <f t="shared" si="101"/>
        <v>-</v>
      </c>
      <c r="T234" s="37">
        <f t="shared" si="82"/>
        <v>0</v>
      </c>
      <c r="U234" s="83" t="s">
        <v>649</v>
      </c>
    </row>
    <row r="235" spans="1:21" s="4" customFormat="1" ht="42.75" customHeight="1" outlineLevel="2" x14ac:dyDescent="0.25">
      <c r="A235" s="143"/>
      <c r="B235" s="146" t="s">
        <v>397</v>
      </c>
      <c r="C235" s="37">
        <f t="shared" si="83"/>
        <v>1326.6</v>
      </c>
      <c r="D235" s="37">
        <v>1326.6</v>
      </c>
      <c r="E235" s="37">
        <v>0</v>
      </c>
      <c r="F235" s="37">
        <v>0</v>
      </c>
      <c r="G235" s="37">
        <v>0</v>
      </c>
      <c r="H235" s="37">
        <f t="shared" si="84"/>
        <v>33.1</v>
      </c>
      <c r="I235" s="37">
        <v>33.1</v>
      </c>
      <c r="J235" s="37">
        <v>0</v>
      </c>
      <c r="K235" s="37">
        <v>0</v>
      </c>
      <c r="L235" s="37">
        <v>0</v>
      </c>
      <c r="M235" s="37">
        <f t="shared" si="98"/>
        <v>2.4951002562942866</v>
      </c>
      <c r="N235" s="37">
        <f t="shared" si="79"/>
        <v>1293.5</v>
      </c>
      <c r="O235" s="152">
        <f t="shared" si="99"/>
        <v>2.4951002562942866</v>
      </c>
      <c r="P235" s="152">
        <f t="shared" si="80"/>
        <v>1293.5</v>
      </c>
      <c r="Q235" s="152" t="str">
        <f t="shared" si="100"/>
        <v>-</v>
      </c>
      <c r="R235" s="152">
        <f t="shared" si="81"/>
        <v>0</v>
      </c>
      <c r="S235" s="152" t="str">
        <f t="shared" si="101"/>
        <v>-</v>
      </c>
      <c r="T235" s="37">
        <f t="shared" si="82"/>
        <v>0</v>
      </c>
      <c r="U235" s="83" t="s">
        <v>650</v>
      </c>
    </row>
    <row r="236" spans="1:21" s="4" customFormat="1" ht="81" outlineLevel="2" x14ac:dyDescent="0.25">
      <c r="A236" s="153"/>
      <c r="B236" s="146" t="s">
        <v>499</v>
      </c>
      <c r="C236" s="37">
        <f t="shared" si="83"/>
        <v>1200</v>
      </c>
      <c r="D236" s="37">
        <v>1200</v>
      </c>
      <c r="E236" s="37">
        <v>0</v>
      </c>
      <c r="F236" s="37">
        <v>0</v>
      </c>
      <c r="G236" s="37">
        <v>0</v>
      </c>
      <c r="H236" s="37">
        <f t="shared" si="84"/>
        <v>552</v>
      </c>
      <c r="I236" s="37">
        <v>552</v>
      </c>
      <c r="J236" s="37">
        <v>0</v>
      </c>
      <c r="K236" s="37">
        <v>0</v>
      </c>
      <c r="L236" s="37">
        <v>0</v>
      </c>
      <c r="M236" s="37">
        <f t="shared" si="98"/>
        <v>46</v>
      </c>
      <c r="N236" s="37">
        <f t="shared" si="79"/>
        <v>648</v>
      </c>
      <c r="O236" s="152">
        <f t="shared" si="99"/>
        <v>46</v>
      </c>
      <c r="P236" s="152">
        <f t="shared" si="80"/>
        <v>648</v>
      </c>
      <c r="Q236" s="152" t="str">
        <f t="shared" si="100"/>
        <v>-</v>
      </c>
      <c r="R236" s="152">
        <f t="shared" si="81"/>
        <v>0</v>
      </c>
      <c r="S236" s="152" t="str">
        <f t="shared" si="101"/>
        <v>-</v>
      </c>
      <c r="T236" s="37">
        <f t="shared" si="82"/>
        <v>0</v>
      </c>
      <c r="U236" s="40" t="s">
        <v>651</v>
      </c>
    </row>
    <row r="237" spans="1:21" s="4" customFormat="1" ht="54" outlineLevel="2" x14ac:dyDescent="0.25">
      <c r="A237" s="153"/>
      <c r="B237" s="146" t="s">
        <v>507</v>
      </c>
      <c r="C237" s="37">
        <f t="shared" si="83"/>
        <v>3830</v>
      </c>
      <c r="D237" s="37">
        <v>3830</v>
      </c>
      <c r="E237" s="37">
        <v>0</v>
      </c>
      <c r="F237" s="37">
        <v>0</v>
      </c>
      <c r="G237" s="37">
        <v>0</v>
      </c>
      <c r="H237" s="37">
        <f t="shared" si="84"/>
        <v>0</v>
      </c>
      <c r="I237" s="37">
        <v>0</v>
      </c>
      <c r="J237" s="37">
        <v>0</v>
      </c>
      <c r="K237" s="37">
        <v>0</v>
      </c>
      <c r="L237" s="37">
        <v>0</v>
      </c>
      <c r="M237" s="37"/>
      <c r="N237" s="37">
        <f t="shared" si="79"/>
        <v>3830</v>
      </c>
      <c r="O237" s="152">
        <f t="shared" si="99"/>
        <v>0</v>
      </c>
      <c r="P237" s="152">
        <f t="shared" si="80"/>
        <v>3830</v>
      </c>
      <c r="Q237" s="152" t="str">
        <f t="shared" si="100"/>
        <v>-</v>
      </c>
      <c r="R237" s="152">
        <f t="shared" si="81"/>
        <v>0</v>
      </c>
      <c r="S237" s="152" t="str">
        <f t="shared" si="101"/>
        <v>-</v>
      </c>
      <c r="T237" s="37">
        <f t="shared" si="82"/>
        <v>0</v>
      </c>
      <c r="U237" s="40" t="s">
        <v>652</v>
      </c>
    </row>
    <row r="238" spans="1:21" s="4" customFormat="1" ht="94.5" outlineLevel="2" x14ac:dyDescent="0.25">
      <c r="A238" s="153"/>
      <c r="B238" s="146" t="s">
        <v>500</v>
      </c>
      <c r="C238" s="37">
        <f t="shared" si="83"/>
        <v>341</v>
      </c>
      <c r="D238" s="37">
        <v>300</v>
      </c>
      <c r="E238" s="37">
        <v>41</v>
      </c>
      <c r="F238" s="37">
        <v>0</v>
      </c>
      <c r="G238" s="37">
        <v>0</v>
      </c>
      <c r="H238" s="37">
        <f t="shared" si="84"/>
        <v>100</v>
      </c>
      <c r="I238" s="37">
        <v>100</v>
      </c>
      <c r="J238" s="37">
        <v>0</v>
      </c>
      <c r="K238" s="37">
        <v>0</v>
      </c>
      <c r="L238" s="37"/>
      <c r="M238" s="37">
        <f t="shared" si="98"/>
        <v>29.325513196480941</v>
      </c>
      <c r="N238" s="37">
        <f t="shared" si="79"/>
        <v>241</v>
      </c>
      <c r="O238" s="152">
        <f t="shared" si="99"/>
        <v>33.333333333333329</v>
      </c>
      <c r="P238" s="152">
        <f t="shared" si="80"/>
        <v>200</v>
      </c>
      <c r="Q238" s="152">
        <f t="shared" si="100"/>
        <v>0</v>
      </c>
      <c r="R238" s="152">
        <f t="shared" si="81"/>
        <v>41</v>
      </c>
      <c r="S238" s="152" t="str">
        <f t="shared" si="101"/>
        <v>-</v>
      </c>
      <c r="T238" s="37">
        <f t="shared" si="82"/>
        <v>0</v>
      </c>
      <c r="U238" s="40" t="s">
        <v>653</v>
      </c>
    </row>
    <row r="239" spans="1:21" s="4" customFormat="1" ht="62.25" customHeight="1" outlineLevel="1" x14ac:dyDescent="0.25">
      <c r="A239" s="143"/>
      <c r="B239" s="146" t="s">
        <v>648</v>
      </c>
      <c r="C239" s="37">
        <f>SUM(D239:F239)</f>
        <v>2949.3</v>
      </c>
      <c r="D239" s="37">
        <f>SUM(D240:D249)</f>
        <v>2949.3</v>
      </c>
      <c r="E239" s="37">
        <f>SUM(E240:E249)</f>
        <v>0</v>
      </c>
      <c r="F239" s="37">
        <f>SUM(F240:F249)</f>
        <v>0</v>
      </c>
      <c r="G239" s="37">
        <v>0</v>
      </c>
      <c r="H239" s="37">
        <f t="shared" si="84"/>
        <v>323.60000000000002</v>
      </c>
      <c r="I239" s="37">
        <f>SUM(I240:I249)</f>
        <v>323.60000000000002</v>
      </c>
      <c r="J239" s="37">
        <f>SUM(J240:J249)</f>
        <v>0</v>
      </c>
      <c r="K239" s="37">
        <f>SUM(K240:K249)</f>
        <v>0</v>
      </c>
      <c r="L239" s="37">
        <v>0</v>
      </c>
      <c r="M239" s="37">
        <f t="shared" si="98"/>
        <v>10.97209507340725</v>
      </c>
      <c r="N239" s="37">
        <f>C239-H239</f>
        <v>2625.7000000000003</v>
      </c>
      <c r="O239" s="152">
        <f t="shared" si="99"/>
        <v>10.97209507340725</v>
      </c>
      <c r="P239" s="152">
        <f t="shared" si="80"/>
        <v>2625.7000000000003</v>
      </c>
      <c r="Q239" s="152" t="str">
        <f t="shared" si="100"/>
        <v>-</v>
      </c>
      <c r="R239" s="152">
        <f t="shared" si="81"/>
        <v>0</v>
      </c>
      <c r="S239" s="152" t="str">
        <f t="shared" si="101"/>
        <v>-</v>
      </c>
      <c r="T239" s="37">
        <f t="shared" si="82"/>
        <v>0</v>
      </c>
      <c r="U239" s="83"/>
    </row>
    <row r="240" spans="1:21" s="4" customFormat="1" ht="135" outlineLevel="2" x14ac:dyDescent="0.25">
      <c r="A240" s="78"/>
      <c r="B240" s="146" t="s">
        <v>398</v>
      </c>
      <c r="C240" s="37">
        <f t="shared" si="83"/>
        <v>277.39999999999998</v>
      </c>
      <c r="D240" s="37">
        <v>277.39999999999998</v>
      </c>
      <c r="E240" s="37">
        <v>0</v>
      </c>
      <c r="F240" s="37">
        <v>0</v>
      </c>
      <c r="G240" s="37">
        <v>0</v>
      </c>
      <c r="H240" s="37">
        <f t="shared" si="84"/>
        <v>0</v>
      </c>
      <c r="I240" s="37">
        <v>0</v>
      </c>
      <c r="J240" s="37">
        <v>0</v>
      </c>
      <c r="K240" s="37">
        <v>0</v>
      </c>
      <c r="L240" s="37">
        <v>0</v>
      </c>
      <c r="M240" s="37">
        <f t="shared" si="98"/>
        <v>0</v>
      </c>
      <c r="N240" s="37">
        <f t="shared" si="79"/>
        <v>277.39999999999998</v>
      </c>
      <c r="O240" s="152">
        <f t="shared" si="99"/>
        <v>0</v>
      </c>
      <c r="P240" s="152">
        <f t="shared" si="80"/>
        <v>277.39999999999998</v>
      </c>
      <c r="Q240" s="152" t="str">
        <f t="shared" si="100"/>
        <v>-</v>
      </c>
      <c r="R240" s="152">
        <f t="shared" si="81"/>
        <v>0</v>
      </c>
      <c r="S240" s="152" t="str">
        <f t="shared" si="101"/>
        <v>-</v>
      </c>
      <c r="T240" s="37">
        <f t="shared" si="82"/>
        <v>0</v>
      </c>
      <c r="U240" s="155" t="s">
        <v>654</v>
      </c>
    </row>
    <row r="241" spans="1:21" s="4" customFormat="1" ht="67.5" outlineLevel="2" x14ac:dyDescent="0.25">
      <c r="A241" s="78"/>
      <c r="B241" s="146" t="s">
        <v>399</v>
      </c>
      <c r="C241" s="37">
        <f t="shared" si="83"/>
        <v>262.3</v>
      </c>
      <c r="D241" s="37">
        <v>262.3</v>
      </c>
      <c r="E241" s="37">
        <v>0</v>
      </c>
      <c r="F241" s="37">
        <v>0</v>
      </c>
      <c r="G241" s="37">
        <v>0</v>
      </c>
      <c r="H241" s="37">
        <f t="shared" si="84"/>
        <v>0</v>
      </c>
      <c r="I241" s="37">
        <v>0</v>
      </c>
      <c r="J241" s="37">
        <v>0</v>
      </c>
      <c r="K241" s="37">
        <v>0</v>
      </c>
      <c r="L241" s="37">
        <v>0</v>
      </c>
      <c r="M241" s="37">
        <f t="shared" si="98"/>
        <v>0</v>
      </c>
      <c r="N241" s="37">
        <f t="shared" si="79"/>
        <v>262.3</v>
      </c>
      <c r="O241" s="37">
        <f t="shared" si="99"/>
        <v>0</v>
      </c>
      <c r="P241" s="37">
        <f t="shared" si="80"/>
        <v>262.3</v>
      </c>
      <c r="Q241" s="37" t="str">
        <f t="shared" si="100"/>
        <v>-</v>
      </c>
      <c r="R241" s="37">
        <f t="shared" si="81"/>
        <v>0</v>
      </c>
      <c r="S241" s="37" t="str">
        <f t="shared" si="101"/>
        <v>-</v>
      </c>
      <c r="T241" s="37">
        <f t="shared" si="82"/>
        <v>0</v>
      </c>
      <c r="U241" s="156"/>
    </row>
    <row r="242" spans="1:21" s="4" customFormat="1" ht="81" outlineLevel="2" x14ac:dyDescent="0.25">
      <c r="A242" s="78"/>
      <c r="B242" s="146" t="s">
        <v>501</v>
      </c>
      <c r="C242" s="37">
        <f t="shared" si="83"/>
        <v>1</v>
      </c>
      <c r="D242" s="37">
        <v>1</v>
      </c>
      <c r="E242" s="37">
        <v>0</v>
      </c>
      <c r="F242" s="37">
        <v>0</v>
      </c>
      <c r="G242" s="37">
        <v>0</v>
      </c>
      <c r="H242" s="37">
        <f t="shared" si="84"/>
        <v>0.3</v>
      </c>
      <c r="I242" s="37">
        <v>0.3</v>
      </c>
      <c r="J242" s="37">
        <v>0</v>
      </c>
      <c r="K242" s="37">
        <v>0</v>
      </c>
      <c r="L242" s="37"/>
      <c r="M242" s="37">
        <f t="shared" si="98"/>
        <v>30</v>
      </c>
      <c r="N242" s="37">
        <f t="shared" si="79"/>
        <v>0.7</v>
      </c>
      <c r="O242" s="37">
        <f t="shared" si="99"/>
        <v>30</v>
      </c>
      <c r="P242" s="37">
        <f t="shared" si="80"/>
        <v>0.7</v>
      </c>
      <c r="Q242" s="37" t="str">
        <f t="shared" si="100"/>
        <v>-</v>
      </c>
      <c r="R242" s="37">
        <f t="shared" si="81"/>
        <v>0</v>
      </c>
      <c r="S242" s="37" t="str">
        <f t="shared" si="101"/>
        <v>-</v>
      </c>
      <c r="T242" s="37">
        <f t="shared" si="82"/>
        <v>0</v>
      </c>
      <c r="U242" s="156" t="s">
        <v>655</v>
      </c>
    </row>
    <row r="243" spans="1:21" s="4" customFormat="1" ht="94.5" outlineLevel="2" x14ac:dyDescent="0.25">
      <c r="A243" s="78"/>
      <c r="B243" s="146" t="s">
        <v>502</v>
      </c>
      <c r="C243" s="37">
        <f t="shared" si="83"/>
        <v>38.299999999999997</v>
      </c>
      <c r="D243" s="37">
        <v>38.299999999999997</v>
      </c>
      <c r="E243" s="37">
        <v>0</v>
      </c>
      <c r="F243" s="37">
        <v>0</v>
      </c>
      <c r="G243" s="37">
        <v>0</v>
      </c>
      <c r="H243" s="37">
        <f t="shared" si="84"/>
        <v>0</v>
      </c>
      <c r="I243" s="37">
        <v>0</v>
      </c>
      <c r="J243" s="37">
        <v>0</v>
      </c>
      <c r="K243" s="37">
        <v>0</v>
      </c>
      <c r="L243" s="37"/>
      <c r="M243" s="37">
        <f t="shared" si="98"/>
        <v>0</v>
      </c>
      <c r="N243" s="37">
        <f t="shared" si="79"/>
        <v>38.299999999999997</v>
      </c>
      <c r="O243" s="37">
        <f t="shared" si="99"/>
        <v>0</v>
      </c>
      <c r="P243" s="37">
        <f t="shared" si="80"/>
        <v>38.299999999999997</v>
      </c>
      <c r="Q243" s="37" t="str">
        <f t="shared" si="100"/>
        <v>-</v>
      </c>
      <c r="R243" s="37">
        <f t="shared" si="81"/>
        <v>0</v>
      </c>
      <c r="S243" s="37" t="str">
        <f t="shared" si="101"/>
        <v>-</v>
      </c>
      <c r="T243" s="37">
        <f t="shared" si="82"/>
        <v>0</v>
      </c>
      <c r="U243" s="157" t="s">
        <v>656</v>
      </c>
    </row>
    <row r="244" spans="1:21" s="4" customFormat="1" ht="81" outlineLevel="2" x14ac:dyDescent="0.25">
      <c r="A244" s="143"/>
      <c r="B244" s="146" t="s">
        <v>400</v>
      </c>
      <c r="C244" s="37">
        <f t="shared" si="83"/>
        <v>570.1</v>
      </c>
      <c r="D244" s="37">
        <v>570.1</v>
      </c>
      <c r="E244" s="37">
        <v>0</v>
      </c>
      <c r="F244" s="37">
        <v>0</v>
      </c>
      <c r="G244" s="37">
        <v>0</v>
      </c>
      <c r="H244" s="37">
        <f t="shared" si="84"/>
        <v>31.2</v>
      </c>
      <c r="I244" s="37">
        <v>31.2</v>
      </c>
      <c r="J244" s="37">
        <v>0</v>
      </c>
      <c r="K244" s="37">
        <v>0</v>
      </c>
      <c r="L244" s="37">
        <v>0</v>
      </c>
      <c r="M244" s="37">
        <f t="shared" si="98"/>
        <v>5.472724083494124</v>
      </c>
      <c r="N244" s="37">
        <f t="shared" si="79"/>
        <v>538.9</v>
      </c>
      <c r="O244" s="37">
        <f t="shared" si="99"/>
        <v>5.472724083494124</v>
      </c>
      <c r="P244" s="37">
        <f t="shared" si="80"/>
        <v>538.9</v>
      </c>
      <c r="Q244" s="37" t="str">
        <f t="shared" si="100"/>
        <v>-</v>
      </c>
      <c r="R244" s="37">
        <f t="shared" si="81"/>
        <v>0</v>
      </c>
      <c r="S244" s="37" t="str">
        <f t="shared" si="101"/>
        <v>-</v>
      </c>
      <c r="T244" s="37">
        <f t="shared" si="82"/>
        <v>0</v>
      </c>
      <c r="U244" s="40" t="s">
        <v>657</v>
      </c>
    </row>
    <row r="245" spans="1:21" s="4" customFormat="1" ht="96.75" customHeight="1" outlineLevel="2" x14ac:dyDescent="0.25">
      <c r="A245" s="143"/>
      <c r="B245" s="146" t="s">
        <v>503</v>
      </c>
      <c r="C245" s="37">
        <f t="shared" si="83"/>
        <v>1355.2</v>
      </c>
      <c r="D245" s="37">
        <v>1355.2</v>
      </c>
      <c r="E245" s="37">
        <v>0</v>
      </c>
      <c r="F245" s="37">
        <v>0</v>
      </c>
      <c r="G245" s="37">
        <v>0</v>
      </c>
      <c r="H245" s="37">
        <f t="shared" si="84"/>
        <v>0</v>
      </c>
      <c r="I245" s="37">
        <v>0</v>
      </c>
      <c r="J245" s="37">
        <v>0</v>
      </c>
      <c r="K245" s="37">
        <v>0</v>
      </c>
      <c r="L245" s="37"/>
      <c r="M245" s="37">
        <f t="shared" si="98"/>
        <v>0</v>
      </c>
      <c r="N245" s="37">
        <f t="shared" si="79"/>
        <v>1355.2</v>
      </c>
      <c r="O245" s="37">
        <f t="shared" si="99"/>
        <v>0</v>
      </c>
      <c r="P245" s="37">
        <f t="shared" si="80"/>
        <v>1355.2</v>
      </c>
      <c r="Q245" s="37" t="str">
        <f t="shared" si="100"/>
        <v>-</v>
      </c>
      <c r="R245" s="37">
        <f t="shared" si="81"/>
        <v>0</v>
      </c>
      <c r="S245" s="37" t="str">
        <f t="shared" si="101"/>
        <v>-</v>
      </c>
      <c r="T245" s="37">
        <f t="shared" si="82"/>
        <v>0</v>
      </c>
      <c r="U245" s="40" t="s">
        <v>526</v>
      </c>
    </row>
    <row r="246" spans="1:21" s="4" customFormat="1" ht="54" outlineLevel="2" x14ac:dyDescent="0.25">
      <c r="A246" s="143"/>
      <c r="B246" s="146" t="s">
        <v>504</v>
      </c>
      <c r="C246" s="37">
        <f t="shared" si="83"/>
        <v>70</v>
      </c>
      <c r="D246" s="37">
        <v>70</v>
      </c>
      <c r="E246" s="37">
        <v>0</v>
      </c>
      <c r="F246" s="37">
        <v>0</v>
      </c>
      <c r="G246" s="37">
        <v>0</v>
      </c>
      <c r="H246" s="37">
        <f t="shared" si="84"/>
        <v>32</v>
      </c>
      <c r="I246" s="37">
        <v>32</v>
      </c>
      <c r="J246" s="37"/>
      <c r="K246" s="37"/>
      <c r="L246" s="37"/>
      <c r="M246" s="37">
        <f t="shared" si="98"/>
        <v>45.714285714285715</v>
      </c>
      <c r="N246" s="37">
        <f t="shared" si="79"/>
        <v>38</v>
      </c>
      <c r="O246" s="37">
        <f t="shared" si="99"/>
        <v>45.714285714285715</v>
      </c>
      <c r="P246" s="37">
        <f t="shared" si="80"/>
        <v>38</v>
      </c>
      <c r="Q246" s="37" t="str">
        <f t="shared" si="100"/>
        <v>-</v>
      </c>
      <c r="R246" s="37">
        <f t="shared" si="81"/>
        <v>0</v>
      </c>
      <c r="S246" s="37" t="str">
        <f t="shared" si="101"/>
        <v>-</v>
      </c>
      <c r="T246" s="37">
        <f t="shared" si="82"/>
        <v>0</v>
      </c>
      <c r="U246" s="40" t="s">
        <v>509</v>
      </c>
    </row>
    <row r="247" spans="1:21" s="4" customFormat="1" ht="40.5" outlineLevel="2" x14ac:dyDescent="0.25">
      <c r="A247" s="143"/>
      <c r="B247" s="146" t="s">
        <v>505</v>
      </c>
      <c r="C247" s="37">
        <f t="shared" si="83"/>
        <v>150</v>
      </c>
      <c r="D247" s="37">
        <v>150</v>
      </c>
      <c r="E247" s="37">
        <v>0</v>
      </c>
      <c r="F247" s="37">
        <v>0</v>
      </c>
      <c r="G247" s="37">
        <v>0</v>
      </c>
      <c r="H247" s="37">
        <f t="shared" si="84"/>
        <v>91.9</v>
      </c>
      <c r="I247" s="37">
        <v>91.9</v>
      </c>
      <c r="J247" s="37">
        <v>0</v>
      </c>
      <c r="K247" s="37">
        <v>0</v>
      </c>
      <c r="L247" s="37">
        <v>0</v>
      </c>
      <c r="M247" s="37">
        <f t="shared" si="98"/>
        <v>61.266666666666666</v>
      </c>
      <c r="N247" s="37">
        <f t="shared" si="79"/>
        <v>58.099999999999994</v>
      </c>
      <c r="O247" s="37">
        <f t="shared" si="99"/>
        <v>61.266666666666666</v>
      </c>
      <c r="P247" s="37">
        <f t="shared" si="80"/>
        <v>58.099999999999994</v>
      </c>
      <c r="Q247" s="37" t="str">
        <f t="shared" si="100"/>
        <v>-</v>
      </c>
      <c r="R247" s="37">
        <f t="shared" si="81"/>
        <v>0</v>
      </c>
      <c r="S247" s="37" t="str">
        <f t="shared" si="101"/>
        <v>-</v>
      </c>
      <c r="T247" s="37">
        <f t="shared" si="82"/>
        <v>0</v>
      </c>
      <c r="U247" s="40" t="s">
        <v>659</v>
      </c>
    </row>
    <row r="248" spans="1:21" s="4" customFormat="1" ht="40.5" outlineLevel="2" x14ac:dyDescent="0.25">
      <c r="A248" s="143"/>
      <c r="B248" s="146" t="s">
        <v>506</v>
      </c>
      <c r="C248" s="37">
        <f t="shared" si="83"/>
        <v>125</v>
      </c>
      <c r="D248" s="37">
        <v>125</v>
      </c>
      <c r="E248" s="37">
        <v>0</v>
      </c>
      <c r="F248" s="37">
        <v>0</v>
      </c>
      <c r="G248" s="37">
        <v>0</v>
      </c>
      <c r="H248" s="37">
        <f t="shared" si="84"/>
        <v>68.2</v>
      </c>
      <c r="I248" s="37">
        <v>68.2</v>
      </c>
      <c r="J248" s="37">
        <v>0</v>
      </c>
      <c r="K248" s="37">
        <v>0</v>
      </c>
      <c r="L248" s="37">
        <v>0</v>
      </c>
      <c r="M248" s="37">
        <f t="shared" si="98"/>
        <v>54.559999999999995</v>
      </c>
      <c r="N248" s="37">
        <f t="shared" si="79"/>
        <v>56.8</v>
      </c>
      <c r="O248" s="37">
        <f t="shared" si="99"/>
        <v>54.559999999999995</v>
      </c>
      <c r="P248" s="37">
        <f t="shared" si="80"/>
        <v>56.8</v>
      </c>
      <c r="Q248" s="37" t="str">
        <f t="shared" si="100"/>
        <v>-</v>
      </c>
      <c r="R248" s="37">
        <f t="shared" si="81"/>
        <v>0</v>
      </c>
      <c r="S248" s="37" t="str">
        <f t="shared" si="101"/>
        <v>-</v>
      </c>
      <c r="T248" s="37">
        <f t="shared" si="82"/>
        <v>0</v>
      </c>
      <c r="U248" s="40" t="s">
        <v>658</v>
      </c>
    </row>
    <row r="249" spans="1:21" s="4" customFormat="1" ht="54" outlineLevel="2" x14ac:dyDescent="0.25">
      <c r="A249" s="143"/>
      <c r="B249" s="154" t="s">
        <v>504</v>
      </c>
      <c r="C249" s="37">
        <f t="shared" si="83"/>
        <v>100</v>
      </c>
      <c r="D249" s="37">
        <v>100</v>
      </c>
      <c r="E249" s="37">
        <v>0</v>
      </c>
      <c r="F249" s="37">
        <v>0</v>
      </c>
      <c r="G249" s="37">
        <v>0</v>
      </c>
      <c r="H249" s="37">
        <f t="shared" si="84"/>
        <v>100</v>
      </c>
      <c r="I249" s="37">
        <v>100</v>
      </c>
      <c r="J249" s="37">
        <v>0</v>
      </c>
      <c r="K249" s="37">
        <v>0</v>
      </c>
      <c r="L249" s="37"/>
      <c r="M249" s="37">
        <f t="shared" si="98"/>
        <v>100</v>
      </c>
      <c r="N249" s="37">
        <f t="shared" si="79"/>
        <v>0</v>
      </c>
      <c r="O249" s="37">
        <f t="shared" si="99"/>
        <v>100</v>
      </c>
      <c r="P249" s="37">
        <f t="shared" si="80"/>
        <v>0</v>
      </c>
      <c r="Q249" s="37" t="str">
        <f t="shared" si="100"/>
        <v>-</v>
      </c>
      <c r="R249" s="37">
        <f t="shared" si="81"/>
        <v>0</v>
      </c>
      <c r="S249" s="37" t="str">
        <f t="shared" si="101"/>
        <v>-</v>
      </c>
      <c r="T249" s="37">
        <f t="shared" si="82"/>
        <v>0</v>
      </c>
      <c r="U249" s="40" t="s">
        <v>660</v>
      </c>
    </row>
    <row r="250" spans="1:21" s="53" customFormat="1" ht="40.5" x14ac:dyDescent="0.25">
      <c r="A250" s="32">
        <v>16</v>
      </c>
      <c r="B250" s="33" t="s">
        <v>63</v>
      </c>
      <c r="C250" s="34">
        <f t="shared" si="83"/>
        <v>92515</v>
      </c>
      <c r="D250" s="34">
        <f>D251+D254+D255</f>
        <v>92515</v>
      </c>
      <c r="E250" s="34">
        <f>E251+E254+E255</f>
        <v>0</v>
      </c>
      <c r="F250" s="34">
        <f>F251+F254+F255</f>
        <v>0</v>
      </c>
      <c r="G250" s="34">
        <f>SUM(G251:G255)</f>
        <v>0</v>
      </c>
      <c r="H250" s="34">
        <f t="shared" si="84"/>
        <v>63060.815000000002</v>
      </c>
      <c r="I250" s="34">
        <f>I251+I254+I255</f>
        <v>63060.815000000002</v>
      </c>
      <c r="J250" s="34">
        <f>J251+J254+J255</f>
        <v>0</v>
      </c>
      <c r="K250" s="34">
        <f>K251+K254+K255</f>
        <v>0</v>
      </c>
      <c r="L250" s="34">
        <f>SUM(L251:L255)</f>
        <v>0</v>
      </c>
      <c r="M250" s="34">
        <f t="shared" si="98"/>
        <v>68.162800626925375</v>
      </c>
      <c r="N250" s="34">
        <f t="shared" si="79"/>
        <v>29454.184999999998</v>
      </c>
      <c r="O250" s="34">
        <f t="shared" si="99"/>
        <v>68.162800626925375</v>
      </c>
      <c r="P250" s="34">
        <f t="shared" si="80"/>
        <v>29454.184999999998</v>
      </c>
      <c r="Q250" s="34" t="str">
        <f t="shared" si="100"/>
        <v>-</v>
      </c>
      <c r="R250" s="34">
        <f t="shared" si="81"/>
        <v>0</v>
      </c>
      <c r="S250" s="34" t="str">
        <f t="shared" si="101"/>
        <v>-</v>
      </c>
      <c r="T250" s="34">
        <f t="shared" si="82"/>
        <v>0</v>
      </c>
      <c r="U250" s="64"/>
    </row>
    <row r="251" spans="1:21" s="4" customFormat="1" ht="42.75" customHeight="1" outlineLevel="1" x14ac:dyDescent="0.2">
      <c r="A251" s="158"/>
      <c r="B251" s="159" t="s">
        <v>662</v>
      </c>
      <c r="C251" s="37">
        <f t="shared" si="83"/>
        <v>71456</v>
      </c>
      <c r="D251" s="37">
        <f>D252+D253</f>
        <v>71456</v>
      </c>
      <c r="E251" s="37">
        <f>E252+E253</f>
        <v>0</v>
      </c>
      <c r="F251" s="37">
        <f>F252+F253</f>
        <v>0</v>
      </c>
      <c r="G251" s="37">
        <v>0</v>
      </c>
      <c r="H251" s="37">
        <f t="shared" si="84"/>
        <v>51518.974999999999</v>
      </c>
      <c r="I251" s="37">
        <f>I252+I253</f>
        <v>51518.974999999999</v>
      </c>
      <c r="J251" s="37">
        <f>J252+J253</f>
        <v>0</v>
      </c>
      <c r="K251" s="37">
        <f>K252+K253</f>
        <v>0</v>
      </c>
      <c r="L251" s="37">
        <v>0</v>
      </c>
      <c r="M251" s="37">
        <f t="shared" si="98"/>
        <v>72.098879030452295</v>
      </c>
      <c r="N251" s="37">
        <f t="shared" si="79"/>
        <v>19937.025000000001</v>
      </c>
      <c r="O251" s="37">
        <f t="shared" si="99"/>
        <v>72.098879030452295</v>
      </c>
      <c r="P251" s="37">
        <f t="shared" si="80"/>
        <v>19937.025000000001</v>
      </c>
      <c r="Q251" s="37" t="str">
        <f>IFERROR(J251/E251*100,"-")</f>
        <v>-</v>
      </c>
      <c r="R251" s="37">
        <f t="shared" si="81"/>
        <v>0</v>
      </c>
      <c r="S251" s="37" t="str">
        <f t="shared" si="101"/>
        <v>-</v>
      </c>
      <c r="T251" s="37">
        <f t="shared" si="82"/>
        <v>0</v>
      </c>
      <c r="U251" s="103"/>
    </row>
    <row r="252" spans="1:21" s="4" customFormat="1" ht="134.25" customHeight="1" outlineLevel="2" x14ac:dyDescent="0.2">
      <c r="A252" s="160"/>
      <c r="B252" s="159" t="s">
        <v>411</v>
      </c>
      <c r="C252" s="37">
        <f t="shared" si="83"/>
        <v>65404.5</v>
      </c>
      <c r="D252" s="37">
        <v>65404.5</v>
      </c>
      <c r="E252" s="37">
        <v>0</v>
      </c>
      <c r="F252" s="37">
        <v>0</v>
      </c>
      <c r="G252" s="37">
        <v>0</v>
      </c>
      <c r="H252" s="37">
        <f t="shared" si="84"/>
        <v>50793.050999999999</v>
      </c>
      <c r="I252" s="37">
        <v>50793.050999999999</v>
      </c>
      <c r="J252" s="37">
        <v>0</v>
      </c>
      <c r="K252" s="37">
        <v>0</v>
      </c>
      <c r="L252" s="37">
        <v>0</v>
      </c>
      <c r="M252" s="37">
        <f t="shared" si="98"/>
        <v>77.659872027154094</v>
      </c>
      <c r="N252" s="37">
        <f t="shared" si="79"/>
        <v>14611.449000000001</v>
      </c>
      <c r="O252" s="37">
        <f t="shared" si="99"/>
        <v>77.659872027154094</v>
      </c>
      <c r="P252" s="37">
        <f t="shared" si="80"/>
        <v>14611.449000000001</v>
      </c>
      <c r="Q252" s="37" t="str">
        <f t="shared" si="100"/>
        <v>-</v>
      </c>
      <c r="R252" s="37">
        <f t="shared" si="81"/>
        <v>0</v>
      </c>
      <c r="S252" s="37" t="str">
        <f t="shared" si="101"/>
        <v>-</v>
      </c>
      <c r="T252" s="37">
        <f t="shared" si="82"/>
        <v>0</v>
      </c>
      <c r="U252" s="193" t="s">
        <v>661</v>
      </c>
    </row>
    <row r="253" spans="1:21" s="4" customFormat="1" ht="111.75" customHeight="1" outlineLevel="2" x14ac:dyDescent="0.2">
      <c r="A253" s="158"/>
      <c r="B253" s="159" t="s">
        <v>46</v>
      </c>
      <c r="C253" s="37">
        <f t="shared" si="83"/>
        <v>6051.5</v>
      </c>
      <c r="D253" s="37">
        <f>2284.6+3766.9</f>
        <v>6051.5</v>
      </c>
      <c r="E253" s="37">
        <v>0</v>
      </c>
      <c r="F253" s="37">
        <v>0</v>
      </c>
      <c r="G253" s="37">
        <v>0</v>
      </c>
      <c r="H253" s="37">
        <f t="shared" si="84"/>
        <v>725.92399999999998</v>
      </c>
      <c r="I253" s="37">
        <f>698.693+27.231</f>
        <v>725.92399999999998</v>
      </c>
      <c r="J253" s="37">
        <v>0</v>
      </c>
      <c r="K253" s="37">
        <v>0</v>
      </c>
      <c r="L253" s="37">
        <v>0</v>
      </c>
      <c r="M253" s="37">
        <f t="shared" si="98"/>
        <v>11.995769643889945</v>
      </c>
      <c r="N253" s="37">
        <f t="shared" si="79"/>
        <v>5325.576</v>
      </c>
      <c r="O253" s="37">
        <f t="shared" si="99"/>
        <v>11.995769643889945</v>
      </c>
      <c r="P253" s="37">
        <f t="shared" si="80"/>
        <v>5325.576</v>
      </c>
      <c r="Q253" s="37" t="str">
        <f t="shared" si="100"/>
        <v>-</v>
      </c>
      <c r="R253" s="37">
        <f t="shared" si="81"/>
        <v>0</v>
      </c>
      <c r="S253" s="37" t="str">
        <f t="shared" si="101"/>
        <v>-</v>
      </c>
      <c r="T253" s="37">
        <f t="shared" si="82"/>
        <v>0</v>
      </c>
      <c r="U253" s="195"/>
    </row>
    <row r="254" spans="1:21" s="4" customFormat="1" ht="40.5" customHeight="1" outlineLevel="1" x14ac:dyDescent="0.2">
      <c r="A254" s="158"/>
      <c r="B254" s="159" t="s">
        <v>663</v>
      </c>
      <c r="C254" s="37">
        <f t="shared" si="83"/>
        <v>505</v>
      </c>
      <c r="D254" s="37">
        <v>505</v>
      </c>
      <c r="E254" s="37">
        <v>0</v>
      </c>
      <c r="F254" s="37">
        <v>0</v>
      </c>
      <c r="G254" s="37"/>
      <c r="H254" s="37">
        <f t="shared" si="84"/>
        <v>210</v>
      </c>
      <c r="I254" s="37">
        <v>210</v>
      </c>
      <c r="J254" s="37">
        <v>0</v>
      </c>
      <c r="K254" s="37">
        <v>0</v>
      </c>
      <c r="L254" s="37"/>
      <c r="M254" s="37">
        <f t="shared" si="98"/>
        <v>41.584158415841586</v>
      </c>
      <c r="N254" s="37">
        <f t="shared" si="79"/>
        <v>295</v>
      </c>
      <c r="O254" s="37">
        <f t="shared" si="99"/>
        <v>41.584158415841586</v>
      </c>
      <c r="P254" s="37">
        <f t="shared" si="80"/>
        <v>295</v>
      </c>
      <c r="Q254" s="37" t="str">
        <f t="shared" si="100"/>
        <v>-</v>
      </c>
      <c r="R254" s="37">
        <f t="shared" si="81"/>
        <v>0</v>
      </c>
      <c r="S254" s="37" t="str">
        <f t="shared" si="101"/>
        <v>-</v>
      </c>
      <c r="T254" s="37">
        <f t="shared" si="82"/>
        <v>0</v>
      </c>
      <c r="U254" s="40" t="s">
        <v>724</v>
      </c>
    </row>
    <row r="255" spans="1:21" s="4" customFormat="1" ht="93" customHeight="1" outlineLevel="1" x14ac:dyDescent="0.2">
      <c r="A255" s="158"/>
      <c r="B255" s="159" t="s">
        <v>664</v>
      </c>
      <c r="C255" s="37">
        <f t="shared" si="83"/>
        <v>20554</v>
      </c>
      <c r="D255" s="37">
        <v>20554</v>
      </c>
      <c r="E255" s="37">
        <v>0</v>
      </c>
      <c r="F255" s="37">
        <v>0</v>
      </c>
      <c r="G255" s="37">
        <v>0</v>
      </c>
      <c r="H255" s="37">
        <f t="shared" si="84"/>
        <v>11331.84</v>
      </c>
      <c r="I255" s="37">
        <v>11331.84</v>
      </c>
      <c r="J255" s="37">
        <v>0</v>
      </c>
      <c r="K255" s="37">
        <v>0</v>
      </c>
      <c r="L255" s="37">
        <v>0</v>
      </c>
      <c r="M255" s="37">
        <f t="shared" si="98"/>
        <v>55.13204242483215</v>
      </c>
      <c r="N255" s="37">
        <f t="shared" si="79"/>
        <v>9222.16</v>
      </c>
      <c r="O255" s="37">
        <f t="shared" si="99"/>
        <v>55.13204242483215</v>
      </c>
      <c r="P255" s="37">
        <f t="shared" si="80"/>
        <v>9222.16</v>
      </c>
      <c r="Q255" s="37" t="str">
        <f t="shared" si="100"/>
        <v>-</v>
      </c>
      <c r="R255" s="37">
        <f t="shared" si="81"/>
        <v>0</v>
      </c>
      <c r="S255" s="37" t="str">
        <f t="shared" si="101"/>
        <v>-</v>
      </c>
      <c r="T255" s="37">
        <f t="shared" si="82"/>
        <v>0</v>
      </c>
      <c r="U255" s="103" t="s">
        <v>423</v>
      </c>
    </row>
    <row r="256" spans="1:21" s="53" customFormat="1" ht="32.25" customHeight="1" x14ac:dyDescent="0.25">
      <c r="A256" s="32">
        <v>17</v>
      </c>
      <c r="B256" s="33" t="s">
        <v>47</v>
      </c>
      <c r="C256" s="34">
        <f t="shared" si="83"/>
        <v>12226.300000000001</v>
      </c>
      <c r="D256" s="34">
        <f>SUM(D258:D259)</f>
        <v>1355.1</v>
      </c>
      <c r="E256" s="34">
        <f>SUM(E258:E259)</f>
        <v>10871.2</v>
      </c>
      <c r="F256" s="34">
        <f>SUM(F258:F259)</f>
        <v>0</v>
      </c>
      <c r="G256" s="34">
        <f>SUM(G258:G259)</f>
        <v>0</v>
      </c>
      <c r="H256" s="34">
        <f t="shared" si="84"/>
        <v>8975.3000000000011</v>
      </c>
      <c r="I256" s="34">
        <f>SUM(I258:I259)</f>
        <v>677.6</v>
      </c>
      <c r="J256" s="34">
        <f>SUM(J258:J259)</f>
        <v>8297.7000000000007</v>
      </c>
      <c r="K256" s="34">
        <f>SUM(K258:K259)</f>
        <v>0</v>
      </c>
      <c r="L256" s="34">
        <f>SUM(L258:L259)</f>
        <v>0</v>
      </c>
      <c r="M256" s="34">
        <f t="shared" si="98"/>
        <v>73.409780555032995</v>
      </c>
      <c r="N256" s="34">
        <f t="shared" si="79"/>
        <v>3251</v>
      </c>
      <c r="O256" s="34">
        <f t="shared" si="99"/>
        <v>50.003689764593027</v>
      </c>
      <c r="P256" s="34">
        <f t="shared" si="80"/>
        <v>677.49999999999989</v>
      </c>
      <c r="Q256" s="34">
        <f t="shared" si="100"/>
        <v>76.327360365001113</v>
      </c>
      <c r="R256" s="34">
        <f t="shared" si="81"/>
        <v>2573.5</v>
      </c>
      <c r="S256" s="34" t="str">
        <f t="shared" si="101"/>
        <v>-</v>
      </c>
      <c r="T256" s="34">
        <f t="shared" si="82"/>
        <v>0</v>
      </c>
      <c r="U256" s="64" t="s">
        <v>470</v>
      </c>
    </row>
    <row r="257" spans="1:21" s="4" customFormat="1" ht="41.25" customHeight="1" outlineLevel="1" x14ac:dyDescent="0.25">
      <c r="A257" s="143"/>
      <c r="B257" s="100" t="s">
        <v>627</v>
      </c>
      <c r="C257" s="37">
        <f t="shared" si="83"/>
        <v>12226.300000000001</v>
      </c>
      <c r="D257" s="37">
        <f>D258+D259</f>
        <v>1355.1</v>
      </c>
      <c r="E257" s="37">
        <f>E258+E259</f>
        <v>10871.2</v>
      </c>
      <c r="F257" s="37">
        <f>F258+F259</f>
        <v>0</v>
      </c>
      <c r="G257" s="37"/>
      <c r="H257" s="37">
        <f t="shared" si="84"/>
        <v>8975.3000000000011</v>
      </c>
      <c r="I257" s="37">
        <f>I258+I259</f>
        <v>677.6</v>
      </c>
      <c r="J257" s="37">
        <f>J258+J259</f>
        <v>8297.7000000000007</v>
      </c>
      <c r="K257" s="37">
        <f>K258+K259</f>
        <v>0</v>
      </c>
      <c r="L257" s="37"/>
      <c r="M257" s="37">
        <f t="shared" si="98"/>
        <v>73.409780555032995</v>
      </c>
      <c r="N257" s="37">
        <f t="shared" si="79"/>
        <v>3251</v>
      </c>
      <c r="O257" s="37">
        <f t="shared" si="99"/>
        <v>50.003689764593027</v>
      </c>
      <c r="P257" s="37">
        <f t="shared" si="80"/>
        <v>677.49999999999989</v>
      </c>
      <c r="Q257" s="37">
        <f t="shared" si="100"/>
        <v>76.327360365001113</v>
      </c>
      <c r="R257" s="37">
        <f t="shared" si="81"/>
        <v>2573.5</v>
      </c>
      <c r="S257" s="37" t="str">
        <f t="shared" si="101"/>
        <v>-</v>
      </c>
      <c r="T257" s="37">
        <f t="shared" si="82"/>
        <v>0</v>
      </c>
      <c r="U257" s="40"/>
    </row>
    <row r="258" spans="1:21" s="4" customFormat="1" ht="31.5" customHeight="1" outlineLevel="1" x14ac:dyDescent="0.25">
      <c r="A258" s="143"/>
      <c r="B258" s="100" t="s">
        <v>394</v>
      </c>
      <c r="C258" s="37">
        <f t="shared" si="83"/>
        <v>1355.1</v>
      </c>
      <c r="D258" s="37">
        <v>1355.1</v>
      </c>
      <c r="E258" s="37">
        <v>0</v>
      </c>
      <c r="F258" s="37">
        <v>0</v>
      </c>
      <c r="G258" s="37">
        <v>0</v>
      </c>
      <c r="H258" s="37">
        <f t="shared" si="84"/>
        <v>677.6</v>
      </c>
      <c r="I258" s="37">
        <v>677.6</v>
      </c>
      <c r="J258" s="37">
        <v>0</v>
      </c>
      <c r="K258" s="37">
        <v>0</v>
      </c>
      <c r="L258" s="37">
        <v>0</v>
      </c>
      <c r="M258" s="37">
        <f t="shared" si="98"/>
        <v>50.003689764593027</v>
      </c>
      <c r="N258" s="37">
        <f t="shared" si="79"/>
        <v>677.49999999999989</v>
      </c>
      <c r="O258" s="37">
        <f t="shared" si="99"/>
        <v>50.003689764593027</v>
      </c>
      <c r="P258" s="37">
        <f t="shared" si="80"/>
        <v>677.49999999999989</v>
      </c>
      <c r="Q258" s="37" t="str">
        <f t="shared" si="100"/>
        <v>-</v>
      </c>
      <c r="R258" s="37">
        <f t="shared" si="81"/>
        <v>0</v>
      </c>
      <c r="S258" s="37" t="str">
        <f t="shared" si="101"/>
        <v>-</v>
      </c>
      <c r="T258" s="37">
        <f t="shared" si="82"/>
        <v>0</v>
      </c>
      <c r="U258" s="40"/>
    </row>
    <row r="259" spans="1:21" s="4" customFormat="1" outlineLevel="1" x14ac:dyDescent="0.25">
      <c r="A259" s="143"/>
      <c r="B259" s="100" t="s">
        <v>395</v>
      </c>
      <c r="C259" s="37">
        <f t="shared" si="83"/>
        <v>10871.2</v>
      </c>
      <c r="D259" s="37">
        <v>0</v>
      </c>
      <c r="E259" s="37">
        <v>10871.2</v>
      </c>
      <c r="F259" s="37">
        <v>0</v>
      </c>
      <c r="G259" s="37">
        <v>0</v>
      </c>
      <c r="H259" s="37">
        <f t="shared" si="84"/>
        <v>8297.7000000000007</v>
      </c>
      <c r="I259" s="37">
        <v>0</v>
      </c>
      <c r="J259" s="37">
        <v>8297.7000000000007</v>
      </c>
      <c r="K259" s="37">
        <v>0</v>
      </c>
      <c r="L259" s="37">
        <v>0</v>
      </c>
      <c r="M259" s="37">
        <f t="shared" si="98"/>
        <v>76.327360365001113</v>
      </c>
      <c r="N259" s="37">
        <f t="shared" si="79"/>
        <v>2573.5</v>
      </c>
      <c r="O259" s="37" t="str">
        <f t="shared" si="99"/>
        <v>-</v>
      </c>
      <c r="P259" s="37">
        <f t="shared" si="80"/>
        <v>0</v>
      </c>
      <c r="Q259" s="37">
        <f t="shared" si="100"/>
        <v>76.327360365001113</v>
      </c>
      <c r="R259" s="37">
        <f t="shared" si="81"/>
        <v>2573.5</v>
      </c>
      <c r="S259" s="37" t="str">
        <f t="shared" si="101"/>
        <v>-</v>
      </c>
      <c r="T259" s="37">
        <f t="shared" si="82"/>
        <v>0</v>
      </c>
      <c r="U259" s="40"/>
    </row>
    <row r="260" spans="1:21" s="53" customFormat="1" ht="29.25" customHeight="1" x14ac:dyDescent="0.25">
      <c r="A260" s="32">
        <v>18</v>
      </c>
      <c r="B260" s="33" t="s">
        <v>54</v>
      </c>
      <c r="C260" s="34">
        <f t="shared" si="83"/>
        <v>120772.29999999999</v>
      </c>
      <c r="D260" s="34">
        <f>D261+D267+D273</f>
        <v>104509.4</v>
      </c>
      <c r="E260" s="34">
        <f t="shared" ref="E260:G260" si="102">E261+E267+E273</f>
        <v>16262.9</v>
      </c>
      <c r="F260" s="34">
        <f t="shared" si="102"/>
        <v>0</v>
      </c>
      <c r="G260" s="34">
        <f t="shared" si="102"/>
        <v>0</v>
      </c>
      <c r="H260" s="34">
        <f t="shared" si="84"/>
        <v>44027.61</v>
      </c>
      <c r="I260" s="34">
        <f>I261+I267+I273</f>
        <v>44027.61</v>
      </c>
      <c r="J260" s="34">
        <f>J261+J267+J273</f>
        <v>0</v>
      </c>
      <c r="K260" s="34">
        <f>K261+K267+K273</f>
        <v>0</v>
      </c>
      <c r="L260" s="34">
        <f>L261+L267+L273</f>
        <v>0</v>
      </c>
      <c r="M260" s="34">
        <f>IFERROR(H260/C260*100,"-")</f>
        <v>36.455056333281725</v>
      </c>
      <c r="N260" s="34">
        <f t="shared" si="79"/>
        <v>76744.689999999988</v>
      </c>
      <c r="O260" s="34">
        <f t="shared" si="99"/>
        <v>42.127894715690651</v>
      </c>
      <c r="P260" s="34">
        <f t="shared" si="80"/>
        <v>60481.789999999994</v>
      </c>
      <c r="Q260" s="34">
        <f t="shared" si="100"/>
        <v>0</v>
      </c>
      <c r="R260" s="34">
        <f t="shared" si="81"/>
        <v>16262.9</v>
      </c>
      <c r="S260" s="34" t="str">
        <f t="shared" si="101"/>
        <v>-</v>
      </c>
      <c r="T260" s="34">
        <f t="shared" si="82"/>
        <v>0</v>
      </c>
      <c r="U260" s="64"/>
    </row>
    <row r="261" spans="1:21" s="4" customFormat="1" ht="48.75" customHeight="1" outlineLevel="1" x14ac:dyDescent="0.25">
      <c r="A261" s="175"/>
      <c r="B261" s="79" t="s">
        <v>48</v>
      </c>
      <c r="C261" s="67">
        <f t="shared" si="83"/>
        <v>21471.699999999997</v>
      </c>
      <c r="D261" s="176">
        <f>D262</f>
        <v>5208.7999999999993</v>
      </c>
      <c r="E261" s="176">
        <f t="shared" ref="E261:G261" si="103">E262</f>
        <v>16262.9</v>
      </c>
      <c r="F261" s="176">
        <f t="shared" si="103"/>
        <v>0</v>
      </c>
      <c r="G261" s="176">
        <f t="shared" si="103"/>
        <v>0</v>
      </c>
      <c r="H261" s="67">
        <f>SUM(I261:K261)</f>
        <v>1406.85</v>
      </c>
      <c r="I261" s="176">
        <f>I262</f>
        <v>1406.85</v>
      </c>
      <c r="J261" s="176">
        <f>J262</f>
        <v>0</v>
      </c>
      <c r="K261" s="176">
        <f>K262</f>
        <v>0</v>
      </c>
      <c r="L261" s="176">
        <f>L262+L266</f>
        <v>0</v>
      </c>
      <c r="M261" s="176">
        <f t="shared" si="98"/>
        <v>6.5521127810094226</v>
      </c>
      <c r="N261" s="176">
        <f t="shared" si="79"/>
        <v>20064.849999999999</v>
      </c>
      <c r="O261" s="176">
        <f t="shared" si="99"/>
        <v>27.009099984641377</v>
      </c>
      <c r="P261" s="176">
        <f t="shared" si="80"/>
        <v>3801.9499999999994</v>
      </c>
      <c r="Q261" s="176">
        <f t="shared" si="100"/>
        <v>0</v>
      </c>
      <c r="R261" s="176">
        <f t="shared" si="81"/>
        <v>16262.9</v>
      </c>
      <c r="S261" s="176" t="str">
        <f t="shared" si="101"/>
        <v>-</v>
      </c>
      <c r="T261" s="176">
        <f t="shared" si="82"/>
        <v>0</v>
      </c>
      <c r="U261" s="43"/>
    </row>
    <row r="262" spans="1:21" s="4" customFormat="1" ht="54" outlineLevel="2" x14ac:dyDescent="0.25">
      <c r="A262" s="177"/>
      <c r="B262" s="178" t="s">
        <v>676</v>
      </c>
      <c r="C262" s="37">
        <f t="shared" si="83"/>
        <v>21471.699999999997</v>
      </c>
      <c r="D262" s="163">
        <f>D263+D266+D264+D265</f>
        <v>5208.7999999999993</v>
      </c>
      <c r="E262" s="163">
        <f t="shared" ref="E262:G262" si="104">E263+E266+E264+E265</f>
        <v>16262.9</v>
      </c>
      <c r="F262" s="163">
        <f t="shared" si="104"/>
        <v>0</v>
      </c>
      <c r="G262" s="163">
        <f t="shared" si="104"/>
        <v>0</v>
      </c>
      <c r="H262" s="67">
        <f>SUM(I262:K262)</f>
        <v>1406.85</v>
      </c>
      <c r="I262" s="163">
        <f>I263+I266+I264+I265</f>
        <v>1406.85</v>
      </c>
      <c r="J262" s="163">
        <f t="shared" ref="J262:K262" si="105">J263+J266</f>
        <v>0</v>
      </c>
      <c r="K262" s="163">
        <f t="shared" si="105"/>
        <v>0</v>
      </c>
      <c r="L262" s="163">
        <v>0</v>
      </c>
      <c r="M262" s="37">
        <f t="shared" si="98"/>
        <v>6.5521127810094226</v>
      </c>
      <c r="N262" s="37">
        <f t="shared" si="79"/>
        <v>20064.849999999999</v>
      </c>
      <c r="O262" s="37">
        <f t="shared" si="99"/>
        <v>27.009099984641377</v>
      </c>
      <c r="P262" s="37">
        <f t="shared" si="80"/>
        <v>3801.9499999999994</v>
      </c>
      <c r="Q262" s="37">
        <f>IFERROR(J262/E262*100,"-")</f>
        <v>0</v>
      </c>
      <c r="R262" s="37">
        <f t="shared" si="81"/>
        <v>16262.9</v>
      </c>
      <c r="S262" s="37" t="str">
        <f t="shared" si="101"/>
        <v>-</v>
      </c>
      <c r="T262" s="37">
        <f t="shared" si="82"/>
        <v>0</v>
      </c>
      <c r="U262" s="43"/>
    </row>
    <row r="263" spans="1:21" s="4" customFormat="1" ht="54" outlineLevel="3" x14ac:dyDescent="0.25">
      <c r="A263" s="177"/>
      <c r="B263" s="178" t="s">
        <v>412</v>
      </c>
      <c r="C263" s="37">
        <f t="shared" si="83"/>
        <v>400</v>
      </c>
      <c r="D263" s="163">
        <v>400</v>
      </c>
      <c r="E263" s="163">
        <v>0</v>
      </c>
      <c r="F263" s="163">
        <v>0</v>
      </c>
      <c r="G263" s="163"/>
      <c r="H263" s="37">
        <f t="shared" si="84"/>
        <v>200</v>
      </c>
      <c r="I263" s="163">
        <v>200</v>
      </c>
      <c r="J263" s="163">
        <v>0</v>
      </c>
      <c r="K263" s="163">
        <v>0</v>
      </c>
      <c r="L263" s="163"/>
      <c r="M263" s="37">
        <f t="shared" si="98"/>
        <v>50</v>
      </c>
      <c r="N263" s="37">
        <f t="shared" si="79"/>
        <v>200</v>
      </c>
      <c r="O263" s="37">
        <f t="shared" si="99"/>
        <v>50</v>
      </c>
      <c r="P263" s="37">
        <f t="shared" si="80"/>
        <v>200</v>
      </c>
      <c r="Q263" s="37" t="str">
        <f>IFERROR(J263/E263*100,"-")</f>
        <v>-</v>
      </c>
      <c r="R263" s="37">
        <f t="shared" si="81"/>
        <v>0</v>
      </c>
      <c r="S263" s="37" t="str">
        <f t="shared" si="101"/>
        <v>-</v>
      </c>
      <c r="T263" s="37">
        <f t="shared" si="82"/>
        <v>0</v>
      </c>
      <c r="U263" s="43" t="s">
        <v>679</v>
      </c>
    </row>
    <row r="264" spans="1:21" s="4" customFormat="1" ht="81" outlineLevel="3" x14ac:dyDescent="0.25">
      <c r="A264" s="177"/>
      <c r="B264" s="178" t="s">
        <v>674</v>
      </c>
      <c r="C264" s="37">
        <f t="shared" si="83"/>
        <v>17118.8</v>
      </c>
      <c r="D264" s="163">
        <v>855.9</v>
      </c>
      <c r="E264" s="163">
        <v>16262.9</v>
      </c>
      <c r="F264" s="163"/>
      <c r="G264" s="163"/>
      <c r="H264" s="37">
        <f t="shared" si="84"/>
        <v>0</v>
      </c>
      <c r="I264" s="163"/>
      <c r="J264" s="163"/>
      <c r="K264" s="163"/>
      <c r="L264" s="163"/>
      <c r="M264" s="37"/>
      <c r="N264" s="37"/>
      <c r="O264" s="37"/>
      <c r="P264" s="37"/>
      <c r="Q264" s="37"/>
      <c r="R264" s="37"/>
      <c r="S264" s="37"/>
      <c r="T264" s="37"/>
      <c r="U264" s="43" t="s">
        <v>680</v>
      </c>
    </row>
    <row r="265" spans="1:21" s="4" customFormat="1" ht="40.5" outlineLevel="3" x14ac:dyDescent="0.25">
      <c r="A265" s="177"/>
      <c r="B265" s="178" t="s">
        <v>675</v>
      </c>
      <c r="C265" s="37">
        <f t="shared" ref="C265" si="106">SUM(D265:F265)</f>
        <v>160</v>
      </c>
      <c r="D265" s="163">
        <v>160</v>
      </c>
      <c r="E265" s="163"/>
      <c r="F265" s="163"/>
      <c r="G265" s="163"/>
      <c r="H265" s="37">
        <f t="shared" si="84"/>
        <v>150.54</v>
      </c>
      <c r="I265" s="163">
        <v>150.54</v>
      </c>
      <c r="J265" s="163"/>
      <c r="K265" s="163"/>
      <c r="L265" s="163"/>
      <c r="M265" s="37"/>
      <c r="N265" s="37"/>
      <c r="O265" s="37"/>
      <c r="P265" s="37"/>
      <c r="Q265" s="37"/>
      <c r="R265" s="37"/>
      <c r="S265" s="37"/>
      <c r="T265" s="37"/>
      <c r="U265" s="43" t="s">
        <v>681</v>
      </c>
    </row>
    <row r="266" spans="1:21" s="4" customFormat="1" ht="27" outlineLevel="3" x14ac:dyDescent="0.25">
      <c r="A266" s="177"/>
      <c r="B266" s="178" t="s">
        <v>49</v>
      </c>
      <c r="C266" s="37">
        <f t="shared" ref="C266:C285" si="107">SUM(D266:F266)</f>
        <v>3792.9</v>
      </c>
      <c r="D266" s="163">
        <v>3792.9</v>
      </c>
      <c r="E266" s="163">
        <v>0</v>
      </c>
      <c r="F266" s="163">
        <v>0</v>
      </c>
      <c r="G266" s="163">
        <v>0</v>
      </c>
      <c r="H266" s="37">
        <f t="shared" si="84"/>
        <v>1056.31</v>
      </c>
      <c r="I266" s="163">
        <v>1056.31</v>
      </c>
      <c r="J266" s="163">
        <v>0</v>
      </c>
      <c r="K266" s="163">
        <v>0</v>
      </c>
      <c r="L266" s="163">
        <v>0</v>
      </c>
      <c r="M266" s="37">
        <f t="shared" si="98"/>
        <v>27.849666482111314</v>
      </c>
      <c r="N266" s="37">
        <f t="shared" si="79"/>
        <v>2736.59</v>
      </c>
      <c r="O266" s="37">
        <f t="shared" si="99"/>
        <v>27.849666482111314</v>
      </c>
      <c r="P266" s="37">
        <f t="shared" si="80"/>
        <v>2736.59</v>
      </c>
      <c r="Q266" s="37" t="str">
        <f t="shared" si="100"/>
        <v>-</v>
      </c>
      <c r="R266" s="37">
        <f t="shared" si="81"/>
        <v>0</v>
      </c>
      <c r="S266" s="37" t="str">
        <f t="shared" si="101"/>
        <v>-</v>
      </c>
      <c r="T266" s="37">
        <f t="shared" si="82"/>
        <v>0</v>
      </c>
      <c r="U266" s="43" t="s">
        <v>515</v>
      </c>
    </row>
    <row r="267" spans="1:21" s="4" customFormat="1" ht="40.5" outlineLevel="1" x14ac:dyDescent="0.25">
      <c r="A267" s="175"/>
      <c r="B267" s="79" t="s">
        <v>50</v>
      </c>
      <c r="C267" s="67">
        <f t="shared" si="107"/>
        <v>54994.5</v>
      </c>
      <c r="D267" s="176">
        <f>D268</f>
        <v>54994.5</v>
      </c>
      <c r="E267" s="176">
        <f>E268</f>
        <v>0</v>
      </c>
      <c r="F267" s="176">
        <f>F268</f>
        <v>0</v>
      </c>
      <c r="G267" s="176">
        <f>SUM(G269:G271)</f>
        <v>0</v>
      </c>
      <c r="H267" s="67">
        <f t="shared" ref="H267:H285" si="108">SUM(I267:K267)</f>
        <v>21253.77</v>
      </c>
      <c r="I267" s="176">
        <f>I268</f>
        <v>21253.77</v>
      </c>
      <c r="J267" s="176">
        <f>J268</f>
        <v>0</v>
      </c>
      <c r="K267" s="176">
        <f>K268</f>
        <v>0</v>
      </c>
      <c r="L267" s="176">
        <f>SUM(L269:L271)</f>
        <v>0</v>
      </c>
      <c r="M267" s="67">
        <f t="shared" si="98"/>
        <v>38.647082890107193</v>
      </c>
      <c r="N267" s="67">
        <f t="shared" si="79"/>
        <v>33740.729999999996</v>
      </c>
      <c r="O267" s="67">
        <f t="shared" si="99"/>
        <v>38.647082890107193</v>
      </c>
      <c r="P267" s="67">
        <f t="shared" si="80"/>
        <v>33740.729999999996</v>
      </c>
      <c r="Q267" s="67" t="str">
        <f t="shared" si="100"/>
        <v>-</v>
      </c>
      <c r="R267" s="67">
        <f t="shared" si="81"/>
        <v>0</v>
      </c>
      <c r="S267" s="67" t="str">
        <f t="shared" si="101"/>
        <v>-</v>
      </c>
      <c r="T267" s="67">
        <f t="shared" si="82"/>
        <v>0</v>
      </c>
      <c r="U267" s="208" t="s">
        <v>682</v>
      </c>
    </row>
    <row r="268" spans="1:21" s="4" customFormat="1" ht="54" outlineLevel="2" x14ac:dyDescent="0.25">
      <c r="A268" s="177"/>
      <c r="B268" s="178" t="s">
        <v>677</v>
      </c>
      <c r="C268" s="37">
        <f t="shared" si="107"/>
        <v>54994.5</v>
      </c>
      <c r="D268" s="163">
        <f>SUM(D269:D272)</f>
        <v>54994.5</v>
      </c>
      <c r="E268" s="163">
        <f>SUM(E269:E272)</f>
        <v>0</v>
      </c>
      <c r="F268" s="163">
        <f>SUM(F269:F272)</f>
        <v>0</v>
      </c>
      <c r="G268" s="163">
        <f>SUM(G269:G272)</f>
        <v>0</v>
      </c>
      <c r="H268" s="37">
        <f t="shared" si="108"/>
        <v>21253.77</v>
      </c>
      <c r="I268" s="163">
        <f>SUM(I269:I272)</f>
        <v>21253.77</v>
      </c>
      <c r="J268" s="163">
        <f>SUM(J269:J272)</f>
        <v>0</v>
      </c>
      <c r="K268" s="163">
        <f>SUM(K269:K272)</f>
        <v>0</v>
      </c>
      <c r="L268" s="37"/>
      <c r="M268" s="37">
        <f t="shared" si="98"/>
        <v>38.647082890107193</v>
      </c>
      <c r="N268" s="37">
        <f t="shared" si="79"/>
        <v>33740.729999999996</v>
      </c>
      <c r="O268" s="37">
        <f t="shared" si="99"/>
        <v>38.647082890107193</v>
      </c>
      <c r="P268" s="37">
        <f t="shared" si="80"/>
        <v>33740.729999999996</v>
      </c>
      <c r="Q268" s="37" t="str">
        <f t="shared" si="100"/>
        <v>-</v>
      </c>
      <c r="R268" s="37">
        <f t="shared" si="81"/>
        <v>0</v>
      </c>
      <c r="S268" s="37" t="str">
        <f t="shared" si="101"/>
        <v>-</v>
      </c>
      <c r="T268" s="37">
        <f t="shared" si="82"/>
        <v>0</v>
      </c>
      <c r="U268" s="209"/>
    </row>
    <row r="269" spans="1:21" s="4" customFormat="1" outlineLevel="3" x14ac:dyDescent="0.25">
      <c r="A269" s="177"/>
      <c r="B269" s="178" t="s">
        <v>51</v>
      </c>
      <c r="C269" s="37">
        <f t="shared" si="107"/>
        <v>31253.5</v>
      </c>
      <c r="D269" s="163">
        <v>31253.5</v>
      </c>
      <c r="E269" s="163">
        <v>0</v>
      </c>
      <c r="F269" s="163">
        <v>0</v>
      </c>
      <c r="G269" s="163">
        <v>0</v>
      </c>
      <c r="H269" s="37">
        <f t="shared" si="108"/>
        <v>13578.23</v>
      </c>
      <c r="I269" s="163">
        <v>13578.23</v>
      </c>
      <c r="J269" s="163">
        <v>0</v>
      </c>
      <c r="K269" s="37">
        <v>0</v>
      </c>
      <c r="L269" s="37"/>
      <c r="M269" s="37">
        <f t="shared" si="98"/>
        <v>43.44547010734798</v>
      </c>
      <c r="N269" s="37">
        <f t="shared" si="79"/>
        <v>17675.27</v>
      </c>
      <c r="O269" s="37">
        <f t="shared" si="99"/>
        <v>43.44547010734798</v>
      </c>
      <c r="P269" s="37">
        <f t="shared" si="80"/>
        <v>17675.27</v>
      </c>
      <c r="Q269" s="37" t="str">
        <f t="shared" si="100"/>
        <v>-</v>
      </c>
      <c r="R269" s="37">
        <f t="shared" si="81"/>
        <v>0</v>
      </c>
      <c r="S269" s="37" t="str">
        <f t="shared" si="101"/>
        <v>-</v>
      </c>
      <c r="T269" s="37">
        <f t="shared" si="82"/>
        <v>0</v>
      </c>
      <c r="U269" s="209"/>
    </row>
    <row r="270" spans="1:21" s="4" customFormat="1" outlineLevel="3" x14ac:dyDescent="0.25">
      <c r="A270" s="177"/>
      <c r="B270" s="178" t="s">
        <v>52</v>
      </c>
      <c r="C270" s="37">
        <f t="shared" si="107"/>
        <v>18690.099999999999</v>
      </c>
      <c r="D270" s="163">
        <v>18690.099999999999</v>
      </c>
      <c r="E270" s="163">
        <v>0</v>
      </c>
      <c r="F270" s="163">
        <v>0</v>
      </c>
      <c r="G270" s="163">
        <v>0</v>
      </c>
      <c r="H270" s="37">
        <f t="shared" si="108"/>
        <v>7021.88</v>
      </c>
      <c r="I270" s="163">
        <v>7021.88</v>
      </c>
      <c r="J270" s="163">
        <v>0</v>
      </c>
      <c r="K270" s="37">
        <v>0</v>
      </c>
      <c r="L270" s="37"/>
      <c r="M270" s="37">
        <f t="shared" si="98"/>
        <v>37.570050454518707</v>
      </c>
      <c r="N270" s="37">
        <f t="shared" si="79"/>
        <v>11668.219999999998</v>
      </c>
      <c r="O270" s="37">
        <f t="shared" si="99"/>
        <v>37.570050454518707</v>
      </c>
      <c r="P270" s="37">
        <f t="shared" si="80"/>
        <v>11668.219999999998</v>
      </c>
      <c r="Q270" s="37" t="str">
        <f t="shared" si="100"/>
        <v>-</v>
      </c>
      <c r="R270" s="37">
        <f t="shared" si="81"/>
        <v>0</v>
      </c>
      <c r="S270" s="37" t="str">
        <f t="shared" si="101"/>
        <v>-</v>
      </c>
      <c r="T270" s="37">
        <f t="shared" si="82"/>
        <v>0</v>
      </c>
      <c r="U270" s="209"/>
    </row>
    <row r="271" spans="1:21" s="4" customFormat="1" outlineLevel="3" x14ac:dyDescent="0.25">
      <c r="A271" s="179"/>
      <c r="B271" s="178" t="s">
        <v>53</v>
      </c>
      <c r="C271" s="37">
        <f t="shared" si="107"/>
        <v>3482.1</v>
      </c>
      <c r="D271" s="163">
        <v>3482.1</v>
      </c>
      <c r="E271" s="163">
        <v>0</v>
      </c>
      <c r="F271" s="163">
        <v>0</v>
      </c>
      <c r="G271" s="163">
        <v>0</v>
      </c>
      <c r="H271" s="37">
        <f t="shared" si="108"/>
        <v>0</v>
      </c>
      <c r="I271" s="163">
        <v>0</v>
      </c>
      <c r="J271" s="163">
        <v>0</v>
      </c>
      <c r="K271" s="37">
        <v>0</v>
      </c>
      <c r="L271" s="37"/>
      <c r="M271" s="37">
        <f t="shared" si="98"/>
        <v>0</v>
      </c>
      <c r="N271" s="37">
        <f t="shared" si="79"/>
        <v>3482.1</v>
      </c>
      <c r="O271" s="37">
        <f t="shared" si="99"/>
        <v>0</v>
      </c>
      <c r="P271" s="37">
        <f t="shared" si="80"/>
        <v>3482.1</v>
      </c>
      <c r="Q271" s="37" t="str">
        <f t="shared" si="100"/>
        <v>-</v>
      </c>
      <c r="R271" s="37">
        <f t="shared" si="81"/>
        <v>0</v>
      </c>
      <c r="S271" s="37" t="str">
        <f t="shared" si="101"/>
        <v>-</v>
      </c>
      <c r="T271" s="37">
        <f t="shared" si="82"/>
        <v>0</v>
      </c>
      <c r="U271" s="209"/>
    </row>
    <row r="272" spans="1:21" s="4" customFormat="1" outlineLevel="3" x14ac:dyDescent="0.25">
      <c r="A272" s="179"/>
      <c r="B272" s="178" t="s">
        <v>413</v>
      </c>
      <c r="C272" s="37">
        <f>SUM(D272:F272)</f>
        <v>1568.8</v>
      </c>
      <c r="D272" s="163">
        <v>1568.8</v>
      </c>
      <c r="E272" s="163">
        <v>0</v>
      </c>
      <c r="F272" s="163">
        <v>0</v>
      </c>
      <c r="G272" s="163"/>
      <c r="H272" s="37">
        <f>SUM(I272:K272)</f>
        <v>653.66</v>
      </c>
      <c r="I272" s="163">
        <v>653.66</v>
      </c>
      <c r="J272" s="163">
        <v>0</v>
      </c>
      <c r="K272" s="37">
        <v>0</v>
      </c>
      <c r="L272" s="37"/>
      <c r="M272" s="37">
        <f>IFERROR(H272/C272*100,"-")</f>
        <v>41.666241713411523</v>
      </c>
      <c r="N272" s="37">
        <f>C272-H272</f>
        <v>915.14</v>
      </c>
      <c r="O272" s="37">
        <f>IFERROR(I272/D272*100,"-")</f>
        <v>41.666241713411523</v>
      </c>
      <c r="P272" s="37">
        <f>D272-I272</f>
        <v>915.14</v>
      </c>
      <c r="Q272" s="37" t="str">
        <f>IFERROR(J272/E272*100,"-")</f>
        <v>-</v>
      </c>
      <c r="R272" s="37">
        <f>E272-J272</f>
        <v>0</v>
      </c>
      <c r="S272" s="37" t="str">
        <f>IFERROR(K272/F272*100,"-")</f>
        <v>-</v>
      </c>
      <c r="T272" s="37">
        <f>F272-K272</f>
        <v>0</v>
      </c>
      <c r="U272" s="210"/>
    </row>
    <row r="273" spans="1:21" s="4" customFormat="1" ht="40.5" outlineLevel="1" x14ac:dyDescent="0.25">
      <c r="A273" s="180"/>
      <c r="B273" s="79" t="s">
        <v>414</v>
      </c>
      <c r="C273" s="67">
        <f t="shared" si="107"/>
        <v>44306.1</v>
      </c>
      <c r="D273" s="176">
        <f>D274</f>
        <v>44306.1</v>
      </c>
      <c r="E273" s="176">
        <f>E274</f>
        <v>0</v>
      </c>
      <c r="F273" s="176">
        <f>F274</f>
        <v>0</v>
      </c>
      <c r="G273" s="176">
        <f>SUM(G274:G276)</f>
        <v>0</v>
      </c>
      <c r="H273" s="67">
        <f t="shared" si="108"/>
        <v>21366.99</v>
      </c>
      <c r="I273" s="176">
        <f>I274</f>
        <v>21366.99</v>
      </c>
      <c r="J273" s="176">
        <f>J274</f>
        <v>0</v>
      </c>
      <c r="K273" s="176">
        <f>K274</f>
        <v>0</v>
      </c>
      <c r="L273" s="176">
        <f>L274</f>
        <v>0</v>
      </c>
      <c r="M273" s="176">
        <f t="shared" si="98"/>
        <v>48.225842491214536</v>
      </c>
      <c r="N273" s="176">
        <f t="shared" si="79"/>
        <v>22939.109999999997</v>
      </c>
      <c r="O273" s="176">
        <f t="shared" si="99"/>
        <v>48.225842491214536</v>
      </c>
      <c r="P273" s="176">
        <f t="shared" si="80"/>
        <v>22939.109999999997</v>
      </c>
      <c r="Q273" s="176" t="str">
        <f t="shared" si="100"/>
        <v>-</v>
      </c>
      <c r="R273" s="176">
        <f t="shared" si="81"/>
        <v>0</v>
      </c>
      <c r="S273" s="176" t="str">
        <f t="shared" si="101"/>
        <v>-</v>
      </c>
      <c r="T273" s="176">
        <f t="shared" si="82"/>
        <v>0</v>
      </c>
      <c r="U273" s="40"/>
    </row>
    <row r="274" spans="1:21" s="4" customFormat="1" ht="54" customHeight="1" outlineLevel="2" x14ac:dyDescent="0.25">
      <c r="A274" s="175"/>
      <c r="B274" s="178" t="s">
        <v>678</v>
      </c>
      <c r="C274" s="37">
        <f t="shared" si="107"/>
        <v>44306.1</v>
      </c>
      <c r="D274" s="163">
        <f>SUM(D275:D276)</f>
        <v>44306.1</v>
      </c>
      <c r="E274" s="163">
        <f t="shared" ref="E274:K274" si="109">SUM(E275:E276)</f>
        <v>0</v>
      </c>
      <c r="F274" s="163">
        <f t="shared" si="109"/>
        <v>0</v>
      </c>
      <c r="G274" s="163">
        <f>SUM(G275:G276)</f>
        <v>0</v>
      </c>
      <c r="H274" s="163">
        <f>SUM(I274:K274)</f>
        <v>21366.99</v>
      </c>
      <c r="I274" s="163">
        <f t="shared" si="109"/>
        <v>21366.99</v>
      </c>
      <c r="J274" s="163">
        <f t="shared" si="109"/>
        <v>0</v>
      </c>
      <c r="K274" s="163">
        <f t="shared" si="109"/>
        <v>0</v>
      </c>
      <c r="L274" s="163">
        <v>0</v>
      </c>
      <c r="M274" s="37">
        <f t="shared" si="98"/>
        <v>48.225842491214536</v>
      </c>
      <c r="N274" s="37">
        <f t="shared" si="79"/>
        <v>22939.109999999997</v>
      </c>
      <c r="O274" s="37">
        <f t="shared" si="99"/>
        <v>48.225842491214536</v>
      </c>
      <c r="P274" s="37">
        <f t="shared" si="80"/>
        <v>22939.109999999997</v>
      </c>
      <c r="Q274" s="37" t="str">
        <f t="shared" si="100"/>
        <v>-</v>
      </c>
      <c r="R274" s="37">
        <f t="shared" si="81"/>
        <v>0</v>
      </c>
      <c r="S274" s="37" t="str">
        <f t="shared" si="101"/>
        <v>-</v>
      </c>
      <c r="T274" s="37">
        <f t="shared" si="82"/>
        <v>0</v>
      </c>
      <c r="U274" s="193" t="s">
        <v>683</v>
      </c>
    </row>
    <row r="275" spans="1:21" s="4" customFormat="1" outlineLevel="3" x14ac:dyDescent="0.25">
      <c r="A275" s="175"/>
      <c r="B275" s="178" t="s">
        <v>415</v>
      </c>
      <c r="C275" s="37">
        <f>SUM(D275:F275)</f>
        <v>3202.6</v>
      </c>
      <c r="D275" s="163">
        <v>3202.6</v>
      </c>
      <c r="E275" s="163">
        <v>0</v>
      </c>
      <c r="F275" s="163">
        <v>0</v>
      </c>
      <c r="G275" s="163"/>
      <c r="H275" s="163">
        <f>SUM(I275:K275)</f>
        <v>1056.22</v>
      </c>
      <c r="I275" s="163">
        <v>1056.22</v>
      </c>
      <c r="J275" s="163">
        <v>0</v>
      </c>
      <c r="K275" s="163">
        <v>0</v>
      </c>
      <c r="L275" s="163">
        <v>-1</v>
      </c>
      <c r="M275" s="37">
        <f>IFERROR(H275/C275*100,"-")</f>
        <v>32.980078686067571</v>
      </c>
      <c r="N275" s="37">
        <f>C275-H275</f>
        <v>2146.38</v>
      </c>
      <c r="O275" s="37">
        <f>IFERROR(I275/D275*100,"-")</f>
        <v>32.980078686067571</v>
      </c>
      <c r="P275" s="37">
        <f>D275-I275</f>
        <v>2146.38</v>
      </c>
      <c r="Q275" s="37" t="str">
        <f>IFERROR(J275/E275*100,"-")</f>
        <v>-</v>
      </c>
      <c r="R275" s="37">
        <f>E275-J275</f>
        <v>0</v>
      </c>
      <c r="S275" s="37" t="str">
        <f>IFERROR(K275/F275*100,"-")</f>
        <v>-</v>
      </c>
      <c r="T275" s="37">
        <f>F275-K275</f>
        <v>0</v>
      </c>
      <c r="U275" s="194"/>
    </row>
    <row r="276" spans="1:21" s="4" customFormat="1" outlineLevel="3" x14ac:dyDescent="0.25">
      <c r="A276" s="175"/>
      <c r="B276" s="178" t="s">
        <v>416</v>
      </c>
      <c r="C276" s="37">
        <f t="shared" si="107"/>
        <v>41103.5</v>
      </c>
      <c r="D276" s="163">
        <v>41103.5</v>
      </c>
      <c r="E276" s="163">
        <v>0</v>
      </c>
      <c r="F276" s="163">
        <v>0</v>
      </c>
      <c r="G276" s="163">
        <v>0</v>
      </c>
      <c r="H276" s="163">
        <f t="shared" si="108"/>
        <v>20310.77</v>
      </c>
      <c r="I276" s="163">
        <v>20310.77</v>
      </c>
      <c r="J276" s="163">
        <v>0</v>
      </c>
      <c r="K276" s="163">
        <v>0</v>
      </c>
      <c r="L276" s="163">
        <v>0</v>
      </c>
      <c r="M276" s="37">
        <f t="shared" si="98"/>
        <v>49.413723892125979</v>
      </c>
      <c r="N276" s="37">
        <f t="shared" si="79"/>
        <v>20792.73</v>
      </c>
      <c r="O276" s="37">
        <f t="shared" si="99"/>
        <v>49.413723892125979</v>
      </c>
      <c r="P276" s="37">
        <f t="shared" si="80"/>
        <v>20792.73</v>
      </c>
      <c r="Q276" s="37" t="str">
        <f t="shared" si="100"/>
        <v>-</v>
      </c>
      <c r="R276" s="37">
        <f t="shared" si="81"/>
        <v>0</v>
      </c>
      <c r="S276" s="37" t="str">
        <f t="shared" si="101"/>
        <v>-</v>
      </c>
      <c r="T276" s="37">
        <f t="shared" si="82"/>
        <v>0</v>
      </c>
      <c r="U276" s="195"/>
    </row>
    <row r="277" spans="1:21" s="53" customFormat="1" ht="67.5" x14ac:dyDescent="0.25">
      <c r="A277" s="32">
        <v>19</v>
      </c>
      <c r="B277" s="33" t="s">
        <v>58</v>
      </c>
      <c r="C277" s="34">
        <f t="shared" si="107"/>
        <v>115308.3</v>
      </c>
      <c r="D277" s="34">
        <f>D278+D281</f>
        <v>107254</v>
      </c>
      <c r="E277" s="34">
        <f>E278+E281</f>
        <v>8054.3</v>
      </c>
      <c r="F277" s="34">
        <f>F278+F281</f>
        <v>0</v>
      </c>
      <c r="G277" s="34">
        <f>G278+G281</f>
        <v>0</v>
      </c>
      <c r="H277" s="34">
        <f t="shared" si="108"/>
        <v>23764</v>
      </c>
      <c r="I277" s="34">
        <f>I278+I281</f>
        <v>23764</v>
      </c>
      <c r="J277" s="34">
        <f>J278+J281</f>
        <v>0</v>
      </c>
      <c r="K277" s="34">
        <f>K278+K281</f>
        <v>0</v>
      </c>
      <c r="L277" s="34">
        <f>L278+L281</f>
        <v>0</v>
      </c>
      <c r="M277" s="34">
        <f t="shared" si="98"/>
        <v>20.609097523768888</v>
      </c>
      <c r="N277" s="34">
        <f t="shared" si="79"/>
        <v>91544.3</v>
      </c>
      <c r="O277" s="34">
        <f t="shared" si="99"/>
        <v>22.156749398623827</v>
      </c>
      <c r="P277" s="34">
        <f t="shared" si="80"/>
        <v>83490</v>
      </c>
      <c r="Q277" s="34">
        <f t="shared" si="100"/>
        <v>0</v>
      </c>
      <c r="R277" s="34">
        <f t="shared" si="81"/>
        <v>8054.3</v>
      </c>
      <c r="S277" s="34" t="str">
        <f t="shared" si="101"/>
        <v>-</v>
      </c>
      <c r="T277" s="34">
        <f t="shared" si="82"/>
        <v>0</v>
      </c>
      <c r="U277" s="64"/>
    </row>
    <row r="278" spans="1:21" s="9" customFormat="1" ht="40.5" outlineLevel="1" x14ac:dyDescent="0.25">
      <c r="A278" s="78"/>
      <c r="B278" s="79" t="s">
        <v>55</v>
      </c>
      <c r="C278" s="67">
        <f t="shared" si="107"/>
        <v>115258.3</v>
      </c>
      <c r="D278" s="67">
        <f>SUM(D279:D280)</f>
        <v>107204</v>
      </c>
      <c r="E278" s="67">
        <f>SUM(E279:E280)</f>
        <v>8054.3</v>
      </c>
      <c r="F278" s="67">
        <f>SUM(F279:F280)</f>
        <v>0</v>
      </c>
      <c r="G278" s="67">
        <f>SUM(G279:G279)</f>
        <v>0</v>
      </c>
      <c r="H278" s="67">
        <f>SUM(I278:K278)</f>
        <v>23764</v>
      </c>
      <c r="I278" s="67">
        <f>SUM(I279:I280)</f>
        <v>23764</v>
      </c>
      <c r="J278" s="67">
        <f>SUM(J279:J280)</f>
        <v>0</v>
      </c>
      <c r="K278" s="67">
        <f>SUM(K279:K280)</f>
        <v>0</v>
      </c>
      <c r="L278" s="67">
        <f>SUM(L279:L279)</f>
        <v>0</v>
      </c>
      <c r="M278" s="67">
        <f t="shared" si="98"/>
        <v>20.618037920045669</v>
      </c>
      <c r="N278" s="67">
        <f t="shared" si="79"/>
        <v>91494.3</v>
      </c>
      <c r="O278" s="67">
        <f t="shared" si="99"/>
        <v>22.167083317786652</v>
      </c>
      <c r="P278" s="67">
        <f t="shared" si="80"/>
        <v>83440</v>
      </c>
      <c r="Q278" s="67">
        <f t="shared" si="100"/>
        <v>0</v>
      </c>
      <c r="R278" s="67">
        <f t="shared" si="81"/>
        <v>8054.3</v>
      </c>
      <c r="S278" s="67" t="str">
        <f t="shared" si="101"/>
        <v>-</v>
      </c>
      <c r="T278" s="67">
        <f t="shared" si="82"/>
        <v>0</v>
      </c>
      <c r="U278" s="40"/>
    </row>
    <row r="279" spans="1:21" s="4" customFormat="1" ht="40.5" outlineLevel="2" x14ac:dyDescent="0.25">
      <c r="A279" s="161"/>
      <c r="B279" s="146" t="s">
        <v>665</v>
      </c>
      <c r="C279" s="37">
        <f t="shared" si="107"/>
        <v>39934.9</v>
      </c>
      <c r="D279" s="37">
        <v>39934.9</v>
      </c>
      <c r="E279" s="37">
        <v>0</v>
      </c>
      <c r="F279" s="37">
        <v>0</v>
      </c>
      <c r="G279" s="37">
        <v>0</v>
      </c>
      <c r="H279" s="37">
        <f t="shared" si="108"/>
        <v>23764</v>
      </c>
      <c r="I279" s="37">
        <v>23764</v>
      </c>
      <c r="J279" s="37">
        <v>0</v>
      </c>
      <c r="K279" s="37">
        <v>0</v>
      </c>
      <c r="L279" s="37">
        <v>0</v>
      </c>
      <c r="M279" s="37">
        <f t="shared" si="98"/>
        <v>59.506847394133956</v>
      </c>
      <c r="N279" s="37">
        <f t="shared" si="79"/>
        <v>16170.900000000001</v>
      </c>
      <c r="O279" s="37">
        <f t="shared" si="99"/>
        <v>59.506847394133956</v>
      </c>
      <c r="P279" s="37">
        <f t="shared" si="80"/>
        <v>16170.900000000001</v>
      </c>
      <c r="Q279" s="37" t="str">
        <f t="shared" si="100"/>
        <v>-</v>
      </c>
      <c r="R279" s="37">
        <f t="shared" si="81"/>
        <v>0</v>
      </c>
      <c r="S279" s="37" t="str">
        <f t="shared" si="101"/>
        <v>-</v>
      </c>
      <c r="T279" s="37">
        <f t="shared" si="82"/>
        <v>0</v>
      </c>
      <c r="U279" s="40" t="s">
        <v>455</v>
      </c>
    </row>
    <row r="280" spans="1:21" s="4" customFormat="1" ht="40.5" outlineLevel="2" x14ac:dyDescent="0.25">
      <c r="A280" s="161"/>
      <c r="B280" s="146" t="s">
        <v>666</v>
      </c>
      <c r="C280" s="37">
        <f t="shared" si="107"/>
        <v>75323.400000000009</v>
      </c>
      <c r="D280" s="37">
        <v>67269.100000000006</v>
      </c>
      <c r="E280" s="37">
        <v>8054.3</v>
      </c>
      <c r="F280" s="37">
        <v>0</v>
      </c>
      <c r="G280" s="37"/>
      <c r="H280" s="37">
        <f t="shared" si="108"/>
        <v>0</v>
      </c>
      <c r="I280" s="37">
        <v>0</v>
      </c>
      <c r="J280" s="37">
        <v>0</v>
      </c>
      <c r="K280" s="37">
        <v>0</v>
      </c>
      <c r="L280" s="37"/>
      <c r="M280" s="37">
        <f t="shared" si="98"/>
        <v>0</v>
      </c>
      <c r="N280" s="37">
        <f t="shared" si="79"/>
        <v>75323.400000000009</v>
      </c>
      <c r="O280" s="37">
        <f t="shared" si="99"/>
        <v>0</v>
      </c>
      <c r="P280" s="37">
        <f t="shared" si="80"/>
        <v>67269.100000000006</v>
      </c>
      <c r="Q280" s="37">
        <f t="shared" si="100"/>
        <v>0</v>
      </c>
      <c r="R280" s="37">
        <f t="shared" si="81"/>
        <v>8054.3</v>
      </c>
      <c r="S280" s="37" t="str">
        <f t="shared" si="101"/>
        <v>-</v>
      </c>
      <c r="T280" s="37">
        <f t="shared" si="82"/>
        <v>0</v>
      </c>
      <c r="U280" s="40"/>
    </row>
    <row r="281" spans="1:21" s="9" customFormat="1" ht="27" outlineLevel="1" x14ac:dyDescent="0.25">
      <c r="A281" s="78"/>
      <c r="B281" s="79" t="s">
        <v>56</v>
      </c>
      <c r="C281" s="67">
        <f t="shared" si="107"/>
        <v>50</v>
      </c>
      <c r="D281" s="67">
        <f>D282</f>
        <v>50</v>
      </c>
      <c r="E281" s="67">
        <f>SUM(E282:E283)</f>
        <v>0</v>
      </c>
      <c r="F281" s="67">
        <f>SUM(F282:F283)</f>
        <v>0</v>
      </c>
      <c r="G281" s="67">
        <f>SUM(G282:G283)</f>
        <v>0</v>
      </c>
      <c r="H281" s="67">
        <f t="shared" si="108"/>
        <v>0</v>
      </c>
      <c r="I281" s="67">
        <f>SUM(I282:I283)</f>
        <v>0</v>
      </c>
      <c r="J281" s="67">
        <f>SUM(J282:J283)</f>
        <v>0</v>
      </c>
      <c r="K281" s="67">
        <f>SUM(K282:K283)</f>
        <v>0</v>
      </c>
      <c r="L281" s="67">
        <f>SUM(L282:L283)</f>
        <v>0</v>
      </c>
      <c r="M281" s="67">
        <f t="shared" si="98"/>
        <v>0</v>
      </c>
      <c r="N281" s="67">
        <f t="shared" ref="N281:N289" si="110">C281-H281</f>
        <v>50</v>
      </c>
      <c r="O281" s="67">
        <f t="shared" si="99"/>
        <v>0</v>
      </c>
      <c r="P281" s="67">
        <f t="shared" ref="P281:P289" si="111">D281-I281</f>
        <v>50</v>
      </c>
      <c r="Q281" s="67" t="str">
        <f t="shared" si="100"/>
        <v>-</v>
      </c>
      <c r="R281" s="67">
        <f t="shared" ref="R281:R289" si="112">E281-J281</f>
        <v>0</v>
      </c>
      <c r="S281" s="67" t="str">
        <f t="shared" si="101"/>
        <v>-</v>
      </c>
      <c r="T281" s="67">
        <f t="shared" ref="T281:T289" si="113">F281-K281</f>
        <v>0</v>
      </c>
      <c r="U281" s="40"/>
    </row>
    <row r="282" spans="1:21" s="4" customFormat="1" ht="27" outlineLevel="2" x14ac:dyDescent="0.25">
      <c r="A282" s="78"/>
      <c r="B282" s="146" t="s">
        <v>667</v>
      </c>
      <c r="C282" s="37">
        <f t="shared" si="107"/>
        <v>50</v>
      </c>
      <c r="D282" s="37">
        <v>50</v>
      </c>
      <c r="E282" s="37">
        <v>0</v>
      </c>
      <c r="F282" s="37">
        <v>0</v>
      </c>
      <c r="G282" s="37">
        <v>0</v>
      </c>
      <c r="H282" s="37">
        <f t="shared" si="108"/>
        <v>0</v>
      </c>
      <c r="I282" s="37">
        <v>0</v>
      </c>
      <c r="J282" s="37">
        <v>0</v>
      </c>
      <c r="K282" s="37">
        <v>0</v>
      </c>
      <c r="L282" s="37">
        <v>0</v>
      </c>
      <c r="M282" s="37">
        <f t="shared" si="98"/>
        <v>0</v>
      </c>
      <c r="N282" s="37">
        <f t="shared" si="110"/>
        <v>50</v>
      </c>
      <c r="O282" s="37">
        <f t="shared" si="99"/>
        <v>0</v>
      </c>
      <c r="P282" s="37">
        <f t="shared" si="111"/>
        <v>50</v>
      </c>
      <c r="Q282" s="37" t="str">
        <f t="shared" si="100"/>
        <v>-</v>
      </c>
      <c r="R282" s="37">
        <f t="shared" si="112"/>
        <v>0</v>
      </c>
      <c r="S282" s="37" t="str">
        <f t="shared" si="101"/>
        <v>-</v>
      </c>
      <c r="T282" s="37">
        <f t="shared" si="113"/>
        <v>0</v>
      </c>
      <c r="U282" s="206" t="s">
        <v>668</v>
      </c>
    </row>
    <row r="283" spans="1:21" s="4" customFormat="1" ht="27" outlineLevel="2" x14ac:dyDescent="0.25">
      <c r="A283" s="78"/>
      <c r="B283" s="146" t="s">
        <v>57</v>
      </c>
      <c r="C283" s="37">
        <f t="shared" si="107"/>
        <v>387976.8</v>
      </c>
      <c r="D283" s="37">
        <v>387976.8</v>
      </c>
      <c r="E283" s="37">
        <v>0</v>
      </c>
      <c r="F283" s="37">
        <v>0</v>
      </c>
      <c r="G283" s="37">
        <v>0</v>
      </c>
      <c r="H283" s="37">
        <f t="shared" si="108"/>
        <v>0</v>
      </c>
      <c r="I283" s="37">
        <v>0</v>
      </c>
      <c r="J283" s="37">
        <v>0</v>
      </c>
      <c r="K283" s="37">
        <v>0</v>
      </c>
      <c r="L283" s="37">
        <v>0</v>
      </c>
      <c r="M283" s="37">
        <f t="shared" si="98"/>
        <v>0</v>
      </c>
      <c r="N283" s="37">
        <f t="shared" si="110"/>
        <v>387976.8</v>
      </c>
      <c r="O283" s="37">
        <f t="shared" si="99"/>
        <v>0</v>
      </c>
      <c r="P283" s="37"/>
      <c r="Q283" s="37" t="str">
        <f t="shared" si="100"/>
        <v>-</v>
      </c>
      <c r="R283" s="37">
        <f t="shared" si="112"/>
        <v>0</v>
      </c>
      <c r="S283" s="37" t="str">
        <f t="shared" si="101"/>
        <v>-</v>
      </c>
      <c r="T283" s="37">
        <f t="shared" si="113"/>
        <v>0</v>
      </c>
      <c r="U283" s="207"/>
    </row>
    <row r="284" spans="1:21" ht="28.5" hidden="1" customHeight="1" x14ac:dyDescent="0.25">
      <c r="A284" s="12"/>
      <c r="B284" s="13" t="s">
        <v>72</v>
      </c>
      <c r="C284" s="11">
        <f t="shared" si="107"/>
        <v>0</v>
      </c>
      <c r="D284" s="11">
        <v>0</v>
      </c>
      <c r="E284" s="11">
        <v>0</v>
      </c>
      <c r="F284" s="11">
        <v>0</v>
      </c>
      <c r="G284" s="11">
        <v>0</v>
      </c>
      <c r="H284" s="11">
        <f t="shared" si="108"/>
        <v>0</v>
      </c>
      <c r="I284" s="11">
        <v>0</v>
      </c>
      <c r="J284" s="11">
        <v>0</v>
      </c>
      <c r="K284" s="11">
        <v>0</v>
      </c>
      <c r="L284" s="11">
        <v>0</v>
      </c>
      <c r="M284" s="14">
        <v>0</v>
      </c>
      <c r="N284" s="14">
        <f t="shared" si="110"/>
        <v>0</v>
      </c>
      <c r="O284" s="14">
        <v>0</v>
      </c>
      <c r="P284" s="14">
        <f t="shared" si="111"/>
        <v>0</v>
      </c>
      <c r="Q284" s="14">
        <v>0</v>
      </c>
      <c r="R284" s="14">
        <f t="shared" si="112"/>
        <v>0</v>
      </c>
      <c r="S284" s="14">
        <v>0</v>
      </c>
      <c r="T284" s="14">
        <f t="shared" si="113"/>
        <v>0</v>
      </c>
      <c r="U284" s="15"/>
    </row>
    <row r="285" spans="1:21" s="53" customFormat="1" ht="40.5" x14ac:dyDescent="0.25">
      <c r="A285" s="32">
        <v>20</v>
      </c>
      <c r="B285" s="33" t="s">
        <v>311</v>
      </c>
      <c r="C285" s="34">
        <f t="shared" si="107"/>
        <v>130030.2</v>
      </c>
      <c r="D285" s="34">
        <f>SUM(D286:D289)</f>
        <v>18886.5</v>
      </c>
      <c r="E285" s="34">
        <f>SUM(E286:E289)</f>
        <v>110953.7</v>
      </c>
      <c r="F285" s="34">
        <f>SUM(F286:F289)</f>
        <v>190</v>
      </c>
      <c r="G285" s="34">
        <f>SUM(G286:G289)</f>
        <v>0</v>
      </c>
      <c r="H285" s="34">
        <f t="shared" si="108"/>
        <v>66104.899999999994</v>
      </c>
      <c r="I285" s="34">
        <f>SUM(I286:I289)</f>
        <v>10658.5</v>
      </c>
      <c r="J285" s="34">
        <f>SUM(J286:J289)</f>
        <v>55351.4</v>
      </c>
      <c r="K285" s="34">
        <f>SUM(K286:K289)</f>
        <v>95</v>
      </c>
      <c r="L285" s="34">
        <f>SUM(L286:L289)</f>
        <v>0</v>
      </c>
      <c r="M285" s="34">
        <f t="shared" si="98"/>
        <v>50.838112992212572</v>
      </c>
      <c r="N285" s="34">
        <f t="shared" si="110"/>
        <v>63925.3</v>
      </c>
      <c r="O285" s="34">
        <f t="shared" si="99"/>
        <v>56.434490244354429</v>
      </c>
      <c r="P285" s="34">
        <f t="shared" si="111"/>
        <v>8228</v>
      </c>
      <c r="Q285" s="34">
        <f t="shared" si="100"/>
        <v>49.886934820560292</v>
      </c>
      <c r="R285" s="34">
        <f t="shared" si="112"/>
        <v>55602.299999999996</v>
      </c>
      <c r="S285" s="34">
        <f t="shared" si="101"/>
        <v>50</v>
      </c>
      <c r="T285" s="34">
        <f t="shared" si="113"/>
        <v>95</v>
      </c>
      <c r="U285" s="64"/>
    </row>
    <row r="286" spans="1:21" s="4" customFormat="1" ht="40.5" outlineLevel="1" x14ac:dyDescent="0.25">
      <c r="A286" s="162"/>
      <c r="B286" s="146" t="s">
        <v>670</v>
      </c>
      <c r="C286" s="37">
        <f>SUM(D286:G286)</f>
        <v>113069.9</v>
      </c>
      <c r="D286" s="37">
        <v>2816.2</v>
      </c>
      <c r="E286" s="37">
        <v>110253.7</v>
      </c>
      <c r="F286" s="37">
        <v>0</v>
      </c>
      <c r="G286" s="37">
        <v>0</v>
      </c>
      <c r="H286" s="37">
        <f>SUM(I286:L286)</f>
        <v>56606.5</v>
      </c>
      <c r="I286" s="37">
        <v>1605.1</v>
      </c>
      <c r="J286" s="37">
        <v>55001.4</v>
      </c>
      <c r="K286" s="37">
        <v>0</v>
      </c>
      <c r="L286" s="37">
        <v>0</v>
      </c>
      <c r="M286" s="55">
        <f t="shared" si="98"/>
        <v>50.063279440416949</v>
      </c>
      <c r="N286" s="55">
        <f t="shared" si="110"/>
        <v>56463.399999999994</v>
      </c>
      <c r="O286" s="55">
        <f t="shared" si="99"/>
        <v>56.995241815211983</v>
      </c>
      <c r="P286" s="55">
        <f t="shared" si="111"/>
        <v>1211.0999999999999</v>
      </c>
      <c r="Q286" s="55">
        <f t="shared" si="100"/>
        <v>49.886216970496235</v>
      </c>
      <c r="R286" s="55">
        <f t="shared" si="112"/>
        <v>55252.299999999996</v>
      </c>
      <c r="S286" s="55" t="str">
        <f t="shared" si="101"/>
        <v>-</v>
      </c>
      <c r="T286" s="55">
        <f t="shared" si="113"/>
        <v>0</v>
      </c>
      <c r="U286" s="40" t="s">
        <v>456</v>
      </c>
    </row>
    <row r="287" spans="1:21" s="4" customFormat="1" ht="40.5" outlineLevel="1" x14ac:dyDescent="0.25">
      <c r="A287" s="62"/>
      <c r="B287" s="146" t="s">
        <v>671</v>
      </c>
      <c r="C287" s="37">
        <f>SUM(D287:G287)</f>
        <v>10915</v>
      </c>
      <c r="D287" s="37">
        <v>10915</v>
      </c>
      <c r="E287" s="37">
        <v>0</v>
      </c>
      <c r="F287" s="37">
        <v>0</v>
      </c>
      <c r="G287" s="37">
        <v>0</v>
      </c>
      <c r="H287" s="37">
        <f>SUM(I287:L287)</f>
        <v>6413.4</v>
      </c>
      <c r="I287" s="37">
        <v>6413.4</v>
      </c>
      <c r="J287" s="37">
        <v>0</v>
      </c>
      <c r="K287" s="37">
        <v>0</v>
      </c>
      <c r="L287" s="37">
        <v>0</v>
      </c>
      <c r="M287" s="163">
        <f t="shared" si="98"/>
        <v>58.75767292716445</v>
      </c>
      <c r="N287" s="163">
        <f t="shared" si="110"/>
        <v>4501.6000000000004</v>
      </c>
      <c r="O287" s="163">
        <f t="shared" si="99"/>
        <v>58.75767292716445</v>
      </c>
      <c r="P287" s="163">
        <f t="shared" si="111"/>
        <v>4501.6000000000004</v>
      </c>
      <c r="Q287" s="163" t="str">
        <f t="shared" si="100"/>
        <v>-</v>
      </c>
      <c r="R287" s="163">
        <f t="shared" si="112"/>
        <v>0</v>
      </c>
      <c r="S287" s="163" t="str">
        <f t="shared" si="101"/>
        <v>-</v>
      </c>
      <c r="T287" s="163">
        <f t="shared" si="113"/>
        <v>0</v>
      </c>
      <c r="U287" s="40" t="s">
        <v>312</v>
      </c>
    </row>
    <row r="288" spans="1:21" s="4" customFormat="1" ht="81" outlineLevel="1" x14ac:dyDescent="0.25">
      <c r="A288" s="62"/>
      <c r="B288" s="146" t="s">
        <v>672</v>
      </c>
      <c r="C288" s="37">
        <f>SUM(D288:G288)</f>
        <v>1395</v>
      </c>
      <c r="D288" s="37">
        <v>1395</v>
      </c>
      <c r="E288" s="37">
        <v>0</v>
      </c>
      <c r="F288" s="37">
        <v>0</v>
      </c>
      <c r="G288" s="37">
        <v>0</v>
      </c>
      <c r="H288" s="37">
        <f>SUM(I288:L288)</f>
        <v>640</v>
      </c>
      <c r="I288" s="37">
        <v>640</v>
      </c>
      <c r="J288" s="37">
        <v>0</v>
      </c>
      <c r="K288" s="37">
        <v>0</v>
      </c>
      <c r="L288" s="37">
        <v>0</v>
      </c>
      <c r="M288" s="37">
        <f t="shared" si="98"/>
        <v>45.878136200716845</v>
      </c>
      <c r="N288" s="37">
        <f t="shared" si="110"/>
        <v>755</v>
      </c>
      <c r="O288" s="37">
        <f t="shared" si="99"/>
        <v>45.878136200716845</v>
      </c>
      <c r="P288" s="37">
        <f t="shared" si="111"/>
        <v>755</v>
      </c>
      <c r="Q288" s="37" t="str">
        <f t="shared" si="100"/>
        <v>-</v>
      </c>
      <c r="R288" s="37">
        <f t="shared" si="112"/>
        <v>0</v>
      </c>
      <c r="S288" s="37" t="str">
        <f t="shared" si="101"/>
        <v>-</v>
      </c>
      <c r="T288" s="37">
        <f t="shared" si="113"/>
        <v>0</v>
      </c>
      <c r="U288" s="40" t="s">
        <v>313</v>
      </c>
    </row>
    <row r="289" spans="1:21" s="4" customFormat="1" ht="81" outlineLevel="1" x14ac:dyDescent="0.25">
      <c r="A289" s="62"/>
      <c r="B289" s="146" t="s">
        <v>673</v>
      </c>
      <c r="C289" s="37">
        <f>SUM(D289:G289)</f>
        <v>4650.3</v>
      </c>
      <c r="D289" s="37">
        <v>3760.3</v>
      </c>
      <c r="E289" s="164">
        <v>700</v>
      </c>
      <c r="F289" s="37">
        <v>190</v>
      </c>
      <c r="G289" s="37">
        <v>0</v>
      </c>
      <c r="H289" s="37">
        <f>SUM(I289:L289)</f>
        <v>2445</v>
      </c>
      <c r="I289" s="37">
        <v>2000</v>
      </c>
      <c r="J289" s="37">
        <v>350</v>
      </c>
      <c r="K289" s="37">
        <v>95</v>
      </c>
      <c r="L289" s="37">
        <v>0</v>
      </c>
      <c r="M289" s="37">
        <f>IFERROR(H289/C289*100,"-")</f>
        <v>52.577253080446418</v>
      </c>
      <c r="N289" s="37">
        <f t="shared" si="110"/>
        <v>2205.3000000000002</v>
      </c>
      <c r="O289" s="37">
        <f>IFERROR(I289/D289*100,"-")</f>
        <v>53.187245698481497</v>
      </c>
      <c r="P289" s="37">
        <f t="shared" si="111"/>
        <v>1760.3000000000002</v>
      </c>
      <c r="Q289" s="37">
        <f>IFERROR(J289/E289*100,"-")</f>
        <v>50</v>
      </c>
      <c r="R289" s="37">
        <f t="shared" si="112"/>
        <v>350</v>
      </c>
      <c r="S289" s="37">
        <f>IFERROR(K289/F289*100,"-")</f>
        <v>50</v>
      </c>
      <c r="T289" s="37">
        <f t="shared" si="113"/>
        <v>95</v>
      </c>
      <c r="U289" s="40" t="s">
        <v>669</v>
      </c>
    </row>
    <row r="290" spans="1:21" s="4" customFormat="1" x14ac:dyDescent="0.25">
      <c r="A290" s="16"/>
      <c r="B290" s="17"/>
      <c r="M290" s="16"/>
      <c r="N290" s="16"/>
      <c r="O290" s="16"/>
      <c r="P290" s="16"/>
      <c r="Q290" s="16"/>
      <c r="R290" s="16"/>
      <c r="S290" s="16"/>
      <c r="T290" s="16"/>
      <c r="U290" s="92"/>
    </row>
    <row r="291" spans="1:21" s="4" customFormat="1" x14ac:dyDescent="0.25">
      <c r="A291" s="4" t="s">
        <v>59</v>
      </c>
      <c r="B291" s="17"/>
      <c r="M291" s="16"/>
      <c r="N291" s="16"/>
      <c r="O291" s="16"/>
      <c r="P291" s="16"/>
      <c r="Q291" s="16"/>
      <c r="R291" s="16"/>
      <c r="S291" s="16"/>
      <c r="T291" s="16"/>
      <c r="U291" s="92"/>
    </row>
    <row r="292" spans="1:21" s="4" customFormat="1" x14ac:dyDescent="0.25">
      <c r="A292" s="16"/>
      <c r="B292" s="17"/>
      <c r="M292" s="16"/>
      <c r="N292" s="16"/>
      <c r="O292" s="16"/>
      <c r="P292" s="16"/>
      <c r="Q292" s="16"/>
      <c r="R292" s="16"/>
      <c r="S292" s="16"/>
      <c r="T292" s="16"/>
      <c r="U292" s="92"/>
    </row>
    <row r="293" spans="1:21" s="4" customFormat="1" ht="15.75" x14ac:dyDescent="0.25">
      <c r="A293" s="212" t="s">
        <v>527</v>
      </c>
      <c r="B293" s="212"/>
      <c r="C293" s="212"/>
      <c r="D293" s="212"/>
      <c r="E293" s="212"/>
      <c r="F293" s="212"/>
      <c r="G293" s="212"/>
      <c r="H293" s="212"/>
      <c r="I293" s="212"/>
      <c r="J293" s="212"/>
      <c r="K293" s="212"/>
      <c r="L293" s="212"/>
      <c r="M293" s="212"/>
      <c r="N293" s="212"/>
      <c r="O293" s="212"/>
      <c r="P293" s="212"/>
      <c r="Q293" s="212"/>
      <c r="R293" s="212"/>
      <c r="S293" s="212"/>
      <c r="T293" s="212"/>
      <c r="U293" s="212"/>
    </row>
    <row r="294" spans="1:21" s="4" customFormat="1" x14ac:dyDescent="0.25">
      <c r="A294" s="16"/>
      <c r="B294" s="17"/>
      <c r="M294" s="16"/>
      <c r="N294" s="16"/>
      <c r="O294" s="16"/>
      <c r="P294" s="16"/>
      <c r="Q294" s="16"/>
      <c r="R294" s="16"/>
      <c r="S294" s="16"/>
      <c r="T294" s="16"/>
      <c r="U294" s="92"/>
    </row>
    <row r="296" spans="1:21" x14ac:dyDescent="0.25">
      <c r="A296" s="17" t="s">
        <v>425</v>
      </c>
    </row>
  </sheetData>
  <dataConsolidate/>
  <mergeCells count="35">
    <mergeCell ref="U282:U283"/>
    <mergeCell ref="A293:U293"/>
    <mergeCell ref="A1:U1"/>
    <mergeCell ref="A2:U2"/>
    <mergeCell ref="A4:A7"/>
    <mergeCell ref="B4:B7"/>
    <mergeCell ref="C5:C7"/>
    <mergeCell ref="C4:F4"/>
    <mergeCell ref="D5:F5"/>
    <mergeCell ref="U4:U7"/>
    <mergeCell ref="G4:G7"/>
    <mergeCell ref="L4:L7"/>
    <mergeCell ref="H4:K4"/>
    <mergeCell ref="H5:H7"/>
    <mergeCell ref="U27:U28"/>
    <mergeCell ref="M4:T4"/>
    <mergeCell ref="D6:D7"/>
    <mergeCell ref="E6:E7"/>
    <mergeCell ref="F6:F7"/>
    <mergeCell ref="I6:I7"/>
    <mergeCell ref="J6:J7"/>
    <mergeCell ref="U274:U276"/>
    <mergeCell ref="I5:K5"/>
    <mergeCell ref="K6:K7"/>
    <mergeCell ref="O6:P6"/>
    <mergeCell ref="Q6:R6"/>
    <mergeCell ref="M5:N6"/>
    <mergeCell ref="S6:T6"/>
    <mergeCell ref="O5:T5"/>
    <mergeCell ref="U55:U56"/>
    <mergeCell ref="U197:U198"/>
    <mergeCell ref="U252:U253"/>
    <mergeCell ref="U192:U193"/>
    <mergeCell ref="U267:U272"/>
    <mergeCell ref="U75:U86"/>
  </mergeCells>
  <pageMargins left="0" right="0" top="0" bottom="0" header="0.31496062992125984" footer="0"/>
  <pageSetup paperSize="9" scale="39" fitToWidth="9" fitToHeight="9" orientation="landscape" r:id="rId1"/>
  <headerFooter differentFirst="1">
    <oddHeader>&amp;R&amp;P</oddHeader>
  </headerFooter>
  <rowBreaks count="3" manualBreakCount="3">
    <brk id="223" max="20" man="1"/>
    <brk id="244" max="20" man="1"/>
    <brk id="264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0"/>
  <sheetViews>
    <sheetView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4" sqref="B14"/>
    </sheetView>
  </sheetViews>
  <sheetFormatPr defaultRowHeight="14.25" outlineLevelRow="2" x14ac:dyDescent="0.25"/>
  <cols>
    <col min="1" max="1" width="4.42578125" style="20" customWidth="1"/>
    <col min="2" max="2" width="52.42578125" style="20" customWidth="1"/>
    <col min="3" max="3" width="8" style="20" customWidth="1"/>
    <col min="4" max="4" width="12.42578125" style="20" customWidth="1"/>
    <col min="5" max="5" width="14.140625" style="20" customWidth="1"/>
    <col min="6" max="6" width="12" style="20" customWidth="1"/>
    <col min="7" max="7" width="11.5703125" style="20" customWidth="1"/>
    <col min="8" max="8" width="30" style="20" customWidth="1"/>
    <col min="9" max="16384" width="9.140625" style="20"/>
  </cols>
  <sheetData>
    <row r="1" spans="1:21" s="22" customFormat="1" ht="15.75" x14ac:dyDescent="0.25">
      <c r="A1" s="226" t="s">
        <v>75</v>
      </c>
      <c r="B1" s="226"/>
      <c r="C1" s="226"/>
      <c r="D1" s="226"/>
      <c r="E1" s="226"/>
      <c r="F1" s="226"/>
      <c r="G1" s="226"/>
      <c r="H1" s="226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s="22" customFormat="1" ht="33" customHeight="1" x14ac:dyDescent="0.25">
      <c r="A2" s="227" t="s">
        <v>606</v>
      </c>
      <c r="B2" s="227"/>
      <c r="C2" s="227"/>
      <c r="D2" s="227"/>
      <c r="E2" s="227"/>
      <c r="F2" s="227"/>
      <c r="G2" s="227"/>
      <c r="H2" s="227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25">
      <c r="A3" s="10"/>
      <c r="B3" s="10"/>
      <c r="C3" s="10"/>
      <c r="D3" s="10"/>
      <c r="E3" s="10"/>
      <c r="F3" s="10"/>
      <c r="G3" s="10"/>
      <c r="H3" s="10"/>
    </row>
    <row r="4" spans="1:21" ht="18.75" customHeight="1" x14ac:dyDescent="0.25">
      <c r="A4" s="196" t="s">
        <v>0</v>
      </c>
      <c r="B4" s="196" t="s">
        <v>76</v>
      </c>
      <c r="C4" s="196" t="s">
        <v>77</v>
      </c>
      <c r="D4" s="196" t="s">
        <v>78</v>
      </c>
      <c r="E4" s="196" t="s">
        <v>79</v>
      </c>
      <c r="F4" s="224" t="s">
        <v>307</v>
      </c>
      <c r="G4" s="224" t="s">
        <v>102</v>
      </c>
      <c r="H4" s="232" t="s">
        <v>80</v>
      </c>
    </row>
    <row r="5" spans="1:21" ht="67.5" customHeight="1" x14ac:dyDescent="0.25">
      <c r="A5" s="196"/>
      <c r="B5" s="196"/>
      <c r="C5" s="196"/>
      <c r="D5" s="196"/>
      <c r="E5" s="196"/>
      <c r="F5" s="225"/>
      <c r="G5" s="225"/>
      <c r="H5" s="232"/>
    </row>
    <row r="6" spans="1:21" s="114" customFormat="1" x14ac:dyDescent="0.25">
      <c r="A6" s="41" t="s">
        <v>81</v>
      </c>
      <c r="B6" s="217" t="s">
        <v>6</v>
      </c>
      <c r="C6" s="218"/>
      <c r="D6" s="218"/>
      <c r="E6" s="218"/>
      <c r="F6" s="218"/>
      <c r="G6" s="218"/>
      <c r="H6" s="219"/>
    </row>
    <row r="7" spans="1:21" s="119" customFormat="1" ht="67.5" outlineLevel="1" x14ac:dyDescent="0.25">
      <c r="A7" s="115"/>
      <c r="B7" s="116" t="s">
        <v>141</v>
      </c>
      <c r="C7" s="85" t="s">
        <v>101</v>
      </c>
      <c r="D7" s="85">
        <v>1100</v>
      </c>
      <c r="E7" s="85">
        <v>1180</v>
      </c>
      <c r="F7" s="85">
        <v>1079</v>
      </c>
      <c r="G7" s="117">
        <f>F7/E7</f>
        <v>0.91440677966101691</v>
      </c>
      <c r="H7" s="118" t="s">
        <v>143</v>
      </c>
    </row>
    <row r="8" spans="1:21" s="119" customFormat="1" ht="67.5" outlineLevel="1" x14ac:dyDescent="0.25">
      <c r="A8" s="115"/>
      <c r="B8" s="116" t="s">
        <v>142</v>
      </c>
      <c r="C8" s="85" t="s">
        <v>106</v>
      </c>
      <c r="D8" s="85">
        <v>4200</v>
      </c>
      <c r="E8" s="85">
        <v>4240</v>
      </c>
      <c r="F8" s="85">
        <v>4200</v>
      </c>
      <c r="G8" s="117">
        <f>F8/E8</f>
        <v>0.99056603773584906</v>
      </c>
      <c r="H8" s="118" t="s">
        <v>143</v>
      </c>
    </row>
    <row r="9" spans="1:21" s="119" customFormat="1" ht="67.5" outlineLevel="1" x14ac:dyDescent="0.25">
      <c r="A9" s="115"/>
      <c r="B9" s="116" t="s">
        <v>144</v>
      </c>
      <c r="C9" s="85" t="s">
        <v>106</v>
      </c>
      <c r="D9" s="85">
        <v>365</v>
      </c>
      <c r="E9" s="85">
        <v>385</v>
      </c>
      <c r="F9" s="85">
        <v>366</v>
      </c>
      <c r="G9" s="117">
        <f>F9/E9</f>
        <v>0.95064935064935063</v>
      </c>
      <c r="H9" s="118" t="s">
        <v>143</v>
      </c>
    </row>
    <row r="10" spans="1:21" s="119" customFormat="1" ht="67.5" outlineLevel="1" x14ac:dyDescent="0.25">
      <c r="A10" s="115"/>
      <c r="B10" s="116" t="s">
        <v>195</v>
      </c>
      <c r="C10" s="85" t="s">
        <v>73</v>
      </c>
      <c r="D10" s="85">
        <v>24.56</v>
      </c>
      <c r="E10" s="85">
        <v>24.7</v>
      </c>
      <c r="F10" s="85">
        <v>24.9</v>
      </c>
      <c r="G10" s="117">
        <f>F10/E10</f>
        <v>1.0080971659919029</v>
      </c>
      <c r="H10" s="118" t="s">
        <v>143</v>
      </c>
    </row>
    <row r="11" spans="1:21" s="114" customFormat="1" x14ac:dyDescent="0.25">
      <c r="A11" s="41" t="s">
        <v>82</v>
      </c>
      <c r="B11" s="217" t="s">
        <v>11</v>
      </c>
      <c r="C11" s="218"/>
      <c r="D11" s="218"/>
      <c r="E11" s="218"/>
      <c r="F11" s="218"/>
      <c r="G11" s="218"/>
      <c r="H11" s="219"/>
    </row>
    <row r="12" spans="1:21" s="135" customFormat="1" ht="15" customHeight="1" outlineLevel="1" x14ac:dyDescent="0.25">
      <c r="A12" s="115"/>
      <c r="B12" s="228" t="s">
        <v>196</v>
      </c>
      <c r="C12" s="229"/>
      <c r="D12" s="229"/>
      <c r="E12" s="229"/>
      <c r="F12" s="229"/>
      <c r="G12" s="229"/>
      <c r="H12" s="230"/>
    </row>
    <row r="13" spans="1:21" s="135" customFormat="1" ht="40.5" outlineLevel="2" x14ac:dyDescent="0.25">
      <c r="A13" s="115"/>
      <c r="B13" s="136" t="s">
        <v>197</v>
      </c>
      <c r="C13" s="137" t="s">
        <v>73</v>
      </c>
      <c r="D13" s="138">
        <v>87.5</v>
      </c>
      <c r="E13" s="138">
        <v>96</v>
      </c>
      <c r="F13" s="138">
        <v>97</v>
      </c>
      <c r="G13" s="117">
        <f t="shared" ref="G13:G20" si="0">F13/E13</f>
        <v>1.0104166666666667</v>
      </c>
      <c r="H13" s="85" t="s">
        <v>466</v>
      </c>
    </row>
    <row r="14" spans="1:21" s="135" customFormat="1" ht="54" outlineLevel="2" x14ac:dyDescent="0.25">
      <c r="A14" s="115"/>
      <c r="B14" s="136" t="s">
        <v>198</v>
      </c>
      <c r="C14" s="137" t="s">
        <v>73</v>
      </c>
      <c r="D14" s="138">
        <v>100</v>
      </c>
      <c r="E14" s="138">
        <v>100</v>
      </c>
      <c r="F14" s="138">
        <v>100</v>
      </c>
      <c r="G14" s="117">
        <f t="shared" si="0"/>
        <v>1</v>
      </c>
      <c r="H14" s="85" t="s">
        <v>189</v>
      </c>
    </row>
    <row r="15" spans="1:21" s="135" customFormat="1" ht="94.5" outlineLevel="2" x14ac:dyDescent="0.25">
      <c r="A15" s="115"/>
      <c r="B15" s="136" t="s">
        <v>199</v>
      </c>
      <c r="C15" s="137" t="s">
        <v>73</v>
      </c>
      <c r="D15" s="138">
        <v>30</v>
      </c>
      <c r="E15" s="138">
        <v>70</v>
      </c>
      <c r="F15" s="138">
        <v>55</v>
      </c>
      <c r="G15" s="117">
        <f t="shared" si="0"/>
        <v>0.7857142857142857</v>
      </c>
      <c r="H15" s="85" t="s">
        <v>336</v>
      </c>
    </row>
    <row r="16" spans="1:21" s="135" customFormat="1" ht="67.5" outlineLevel="2" x14ac:dyDescent="0.25">
      <c r="A16" s="115"/>
      <c r="B16" s="136" t="s">
        <v>200</v>
      </c>
      <c r="C16" s="137" t="s">
        <v>73</v>
      </c>
      <c r="D16" s="138">
        <v>80</v>
      </c>
      <c r="E16" s="138">
        <v>90</v>
      </c>
      <c r="F16" s="138">
        <v>92.4</v>
      </c>
      <c r="G16" s="117">
        <f t="shared" si="0"/>
        <v>1.0266666666666668</v>
      </c>
      <c r="H16" s="85" t="s">
        <v>337</v>
      </c>
    </row>
    <row r="17" spans="1:8" s="135" customFormat="1" ht="54" outlineLevel="2" x14ac:dyDescent="0.25">
      <c r="A17" s="115"/>
      <c r="B17" s="136" t="s">
        <v>201</v>
      </c>
      <c r="C17" s="137" t="s">
        <v>73</v>
      </c>
      <c r="D17" s="138">
        <v>100</v>
      </c>
      <c r="E17" s="138">
        <v>100</v>
      </c>
      <c r="F17" s="138">
        <v>100</v>
      </c>
      <c r="G17" s="117">
        <f t="shared" si="0"/>
        <v>1</v>
      </c>
      <c r="H17" s="85" t="s">
        <v>189</v>
      </c>
    </row>
    <row r="18" spans="1:8" s="135" customFormat="1" ht="54" outlineLevel="2" x14ac:dyDescent="0.25">
      <c r="A18" s="115"/>
      <c r="B18" s="136" t="s">
        <v>202</v>
      </c>
      <c r="C18" s="138" t="s">
        <v>73</v>
      </c>
      <c r="D18" s="138">
        <v>35</v>
      </c>
      <c r="E18" s="138">
        <v>47.9</v>
      </c>
      <c r="F18" s="138">
        <v>51</v>
      </c>
      <c r="G18" s="117">
        <f t="shared" si="0"/>
        <v>1.0647181628392484</v>
      </c>
      <c r="H18" s="85" t="s">
        <v>343</v>
      </c>
    </row>
    <row r="19" spans="1:8" s="135" customFormat="1" ht="54" outlineLevel="2" x14ac:dyDescent="0.25">
      <c r="A19" s="115"/>
      <c r="B19" s="136" t="s">
        <v>203</v>
      </c>
      <c r="C19" s="138" t="s">
        <v>73</v>
      </c>
      <c r="D19" s="138">
        <v>100</v>
      </c>
      <c r="E19" s="138">
        <v>100</v>
      </c>
      <c r="F19" s="138">
        <v>100</v>
      </c>
      <c r="G19" s="117">
        <f t="shared" si="0"/>
        <v>1</v>
      </c>
      <c r="H19" s="85" t="s">
        <v>189</v>
      </c>
    </row>
    <row r="20" spans="1:8" s="135" customFormat="1" ht="54" outlineLevel="2" x14ac:dyDescent="0.25">
      <c r="A20" s="115"/>
      <c r="B20" s="136" t="s">
        <v>204</v>
      </c>
      <c r="C20" s="137" t="s">
        <v>73</v>
      </c>
      <c r="D20" s="85">
        <v>46</v>
      </c>
      <c r="E20" s="85">
        <v>57.4</v>
      </c>
      <c r="F20" s="85">
        <v>20</v>
      </c>
      <c r="G20" s="117">
        <f t="shared" si="0"/>
        <v>0.34843205574912894</v>
      </c>
      <c r="H20" s="85" t="s">
        <v>467</v>
      </c>
    </row>
    <row r="21" spans="1:8" s="135" customFormat="1" ht="15" customHeight="1" outlineLevel="1" x14ac:dyDescent="0.25">
      <c r="A21" s="115"/>
      <c r="B21" s="228" t="s">
        <v>205</v>
      </c>
      <c r="C21" s="229"/>
      <c r="D21" s="229"/>
      <c r="E21" s="229"/>
      <c r="F21" s="229"/>
      <c r="G21" s="229"/>
      <c r="H21" s="230"/>
    </row>
    <row r="22" spans="1:8" s="135" customFormat="1" ht="81" outlineLevel="2" x14ac:dyDescent="0.25">
      <c r="A22" s="115"/>
      <c r="B22" s="136" t="s">
        <v>206</v>
      </c>
      <c r="C22" s="137" t="s">
        <v>73</v>
      </c>
      <c r="D22" s="85">
        <v>1.63</v>
      </c>
      <c r="E22" s="85">
        <v>1.47</v>
      </c>
      <c r="F22" s="85">
        <v>0</v>
      </c>
      <c r="G22" s="117">
        <f>F22/E22</f>
        <v>0</v>
      </c>
      <c r="H22" s="85" t="s">
        <v>468</v>
      </c>
    </row>
    <row r="23" spans="1:8" s="135" customFormat="1" ht="27" outlineLevel="2" x14ac:dyDescent="0.25">
      <c r="A23" s="115"/>
      <c r="B23" s="136" t="s">
        <v>207</v>
      </c>
      <c r="C23" s="137" t="s">
        <v>73</v>
      </c>
      <c r="D23" s="85">
        <v>0.43</v>
      </c>
      <c r="E23" s="85">
        <v>0.21</v>
      </c>
      <c r="F23" s="85">
        <v>0</v>
      </c>
      <c r="G23" s="117">
        <f>F23/E23</f>
        <v>0</v>
      </c>
      <c r="H23" s="85"/>
    </row>
    <row r="24" spans="1:8" s="135" customFormat="1" ht="55.5" customHeight="1" outlineLevel="2" x14ac:dyDescent="0.25">
      <c r="A24" s="115"/>
      <c r="B24" s="136" t="s">
        <v>208</v>
      </c>
      <c r="C24" s="137" t="s">
        <v>73</v>
      </c>
      <c r="D24" s="85">
        <v>35</v>
      </c>
      <c r="E24" s="85">
        <v>55</v>
      </c>
      <c r="F24" s="85">
        <v>57.5</v>
      </c>
      <c r="G24" s="117">
        <f>F24/E24</f>
        <v>1.0454545454545454</v>
      </c>
      <c r="H24" s="85" t="s">
        <v>469</v>
      </c>
    </row>
    <row r="25" spans="1:8" s="135" customFormat="1" outlineLevel="1" x14ac:dyDescent="0.25">
      <c r="A25" s="115"/>
      <c r="B25" s="228" t="s">
        <v>209</v>
      </c>
      <c r="C25" s="229"/>
      <c r="D25" s="229"/>
      <c r="E25" s="229"/>
      <c r="F25" s="229"/>
      <c r="G25" s="229"/>
      <c r="H25" s="230"/>
    </row>
    <row r="26" spans="1:8" s="135" customFormat="1" ht="54" outlineLevel="2" x14ac:dyDescent="0.25">
      <c r="A26" s="115"/>
      <c r="B26" s="136" t="s">
        <v>210</v>
      </c>
      <c r="C26" s="138" t="s">
        <v>73</v>
      </c>
      <c r="D26" s="138">
        <v>97</v>
      </c>
      <c r="E26" s="138">
        <v>100</v>
      </c>
      <c r="F26" s="138">
        <v>100</v>
      </c>
      <c r="G26" s="117">
        <f>F26/E26</f>
        <v>1</v>
      </c>
      <c r="H26" s="137" t="s">
        <v>344</v>
      </c>
    </row>
    <row r="27" spans="1:8" s="135" customFormat="1" ht="54" outlineLevel="2" x14ac:dyDescent="0.25">
      <c r="A27" s="115"/>
      <c r="B27" s="136" t="s">
        <v>211</v>
      </c>
      <c r="C27" s="138" t="s">
        <v>101</v>
      </c>
      <c r="D27" s="138">
        <v>1765</v>
      </c>
      <c r="E27" s="138">
        <v>1970</v>
      </c>
      <c r="F27" s="138">
        <v>1960</v>
      </c>
      <c r="G27" s="117">
        <f>F27/E27</f>
        <v>0.99492385786802029</v>
      </c>
      <c r="H27" s="137" t="s">
        <v>345</v>
      </c>
    </row>
    <row r="28" spans="1:8" s="135" customFormat="1" outlineLevel="2" x14ac:dyDescent="0.25">
      <c r="A28" s="115"/>
      <c r="B28" s="139"/>
      <c r="C28" s="140"/>
      <c r="D28" s="140"/>
      <c r="E28" s="140"/>
      <c r="F28" s="140"/>
      <c r="G28" s="141"/>
      <c r="H28" s="142"/>
    </row>
    <row r="29" spans="1:8" s="135" customFormat="1" outlineLevel="1" x14ac:dyDescent="0.25">
      <c r="A29" s="115"/>
      <c r="B29" s="228" t="s">
        <v>212</v>
      </c>
      <c r="C29" s="229"/>
      <c r="D29" s="229"/>
      <c r="E29" s="229"/>
      <c r="F29" s="229"/>
      <c r="G29" s="229"/>
      <c r="H29" s="230"/>
    </row>
    <row r="30" spans="1:8" s="119" customFormat="1" ht="54" outlineLevel="2" x14ac:dyDescent="0.25">
      <c r="A30" s="115"/>
      <c r="B30" s="116" t="s">
        <v>213</v>
      </c>
      <c r="C30" s="138" t="s">
        <v>73</v>
      </c>
      <c r="D30" s="138">
        <v>20</v>
      </c>
      <c r="E30" s="138">
        <v>50</v>
      </c>
      <c r="F30" s="138">
        <v>50</v>
      </c>
      <c r="G30" s="117">
        <f>F30/E30</f>
        <v>1</v>
      </c>
      <c r="H30" s="85" t="s">
        <v>336</v>
      </c>
    </row>
    <row r="31" spans="1:8" s="114" customFormat="1" ht="15.75" customHeight="1" x14ac:dyDescent="0.25">
      <c r="A31" s="41" t="s">
        <v>83</v>
      </c>
      <c r="B31" s="217" t="s">
        <v>164</v>
      </c>
      <c r="C31" s="218"/>
      <c r="D31" s="218"/>
      <c r="E31" s="218"/>
      <c r="F31" s="218"/>
      <c r="G31" s="218"/>
      <c r="H31" s="219"/>
    </row>
    <row r="32" spans="1:8" s="87" customFormat="1" ht="15.75" customHeight="1" outlineLevel="1" x14ac:dyDescent="0.25">
      <c r="A32" s="42"/>
      <c r="B32" s="220" t="s">
        <v>214</v>
      </c>
      <c r="C32" s="221"/>
      <c r="D32" s="221"/>
      <c r="E32" s="221"/>
      <c r="F32" s="221"/>
      <c r="G32" s="221"/>
      <c r="H32" s="222"/>
    </row>
    <row r="33" spans="1:8" s="87" customFormat="1" ht="40.5" customHeight="1" outlineLevel="2" x14ac:dyDescent="0.25">
      <c r="A33" s="42"/>
      <c r="B33" s="61" t="s">
        <v>215</v>
      </c>
      <c r="C33" s="98" t="s">
        <v>106</v>
      </c>
      <c r="D33" s="46">
        <v>6455</v>
      </c>
      <c r="E33" s="46">
        <v>4384</v>
      </c>
      <c r="F33" s="46">
        <v>638</v>
      </c>
      <c r="G33" s="45">
        <f>F33/E33</f>
        <v>0.14552919708029197</v>
      </c>
      <c r="H33" s="98" t="s">
        <v>417</v>
      </c>
    </row>
    <row r="34" spans="1:8" s="87" customFormat="1" ht="54" outlineLevel="2" x14ac:dyDescent="0.25">
      <c r="A34" s="42"/>
      <c r="B34" s="61" t="s">
        <v>216</v>
      </c>
      <c r="C34" s="98" t="s">
        <v>106</v>
      </c>
      <c r="D34" s="46">
        <v>2690</v>
      </c>
      <c r="E34" s="46">
        <v>970</v>
      </c>
      <c r="F34" s="46">
        <v>442</v>
      </c>
      <c r="G34" s="45">
        <f>F34/E34</f>
        <v>0.4556701030927835</v>
      </c>
      <c r="H34" s="98" t="s">
        <v>417</v>
      </c>
    </row>
    <row r="35" spans="1:8" s="87" customFormat="1" ht="15" customHeight="1" outlineLevel="1" x14ac:dyDescent="0.25">
      <c r="A35" s="42"/>
      <c r="B35" s="220" t="s">
        <v>217</v>
      </c>
      <c r="C35" s="221"/>
      <c r="D35" s="221"/>
      <c r="E35" s="221"/>
      <c r="F35" s="221"/>
      <c r="G35" s="221"/>
      <c r="H35" s="222"/>
    </row>
    <row r="36" spans="1:8" s="87" customFormat="1" ht="40.5" customHeight="1" outlineLevel="2" x14ac:dyDescent="0.25">
      <c r="A36" s="42"/>
      <c r="B36" s="61" t="s">
        <v>218</v>
      </c>
      <c r="C36" s="98" t="s">
        <v>101</v>
      </c>
      <c r="D36" s="46">
        <v>8</v>
      </c>
      <c r="E36" s="46">
        <v>4</v>
      </c>
      <c r="F36" s="46">
        <v>1</v>
      </c>
      <c r="G36" s="45">
        <f>F36/E36</f>
        <v>0.25</v>
      </c>
      <c r="H36" s="98" t="s">
        <v>152</v>
      </c>
    </row>
    <row r="37" spans="1:8" s="87" customFormat="1" ht="67.5" outlineLevel="2" x14ac:dyDescent="0.25">
      <c r="A37" s="42"/>
      <c r="B37" s="61" t="s">
        <v>153</v>
      </c>
      <c r="C37" s="98" t="s">
        <v>101</v>
      </c>
      <c r="D37" s="46">
        <v>105</v>
      </c>
      <c r="E37" s="46">
        <v>48</v>
      </c>
      <c r="F37" s="46">
        <v>69</v>
      </c>
      <c r="G37" s="45">
        <f>F37/E37</f>
        <v>1.4375</v>
      </c>
      <c r="H37" s="98" t="s">
        <v>418</v>
      </c>
    </row>
    <row r="38" spans="1:8" s="87" customFormat="1" ht="67.5" outlineLevel="2" x14ac:dyDescent="0.25">
      <c r="A38" s="42"/>
      <c r="B38" s="61" t="s">
        <v>219</v>
      </c>
      <c r="C38" s="98" t="s">
        <v>106</v>
      </c>
      <c r="D38" s="46">
        <v>8815</v>
      </c>
      <c r="E38" s="46">
        <v>3400</v>
      </c>
      <c r="F38" s="46">
        <v>1865</v>
      </c>
      <c r="G38" s="45">
        <f>F38/E38</f>
        <v>0.54852941176470593</v>
      </c>
      <c r="H38" s="98" t="s">
        <v>418</v>
      </c>
    </row>
    <row r="39" spans="1:8" s="87" customFormat="1" outlineLevel="2" x14ac:dyDescent="0.25">
      <c r="A39" s="42"/>
      <c r="B39" s="220" t="s">
        <v>13</v>
      </c>
      <c r="C39" s="221"/>
      <c r="D39" s="221"/>
      <c r="E39" s="221"/>
      <c r="F39" s="221"/>
      <c r="G39" s="221"/>
      <c r="H39" s="222"/>
    </row>
    <row r="40" spans="1:8" s="87" customFormat="1" ht="40.5" outlineLevel="2" x14ac:dyDescent="0.25">
      <c r="A40" s="42"/>
      <c r="B40" s="61" t="s">
        <v>220</v>
      </c>
      <c r="C40" s="46" t="s">
        <v>73</v>
      </c>
      <c r="D40" s="46">
        <v>100</v>
      </c>
      <c r="E40" s="46">
        <v>100</v>
      </c>
      <c r="F40" s="46" t="s">
        <v>342</v>
      </c>
      <c r="G40" s="45">
        <v>1</v>
      </c>
      <c r="H40" s="98" t="s">
        <v>152</v>
      </c>
    </row>
    <row r="41" spans="1:8" s="10" customFormat="1" ht="15" customHeight="1" x14ac:dyDescent="0.25">
      <c r="A41" s="41" t="s">
        <v>84</v>
      </c>
      <c r="B41" s="217" t="s">
        <v>15</v>
      </c>
      <c r="C41" s="218"/>
      <c r="D41" s="218"/>
      <c r="E41" s="218"/>
      <c r="F41" s="218"/>
      <c r="G41" s="218"/>
      <c r="H41" s="219"/>
    </row>
    <row r="42" spans="1:8" s="87" customFormat="1" ht="40.5" customHeight="1" outlineLevel="2" x14ac:dyDescent="0.25">
      <c r="A42" s="42"/>
      <c r="B42" s="61" t="s">
        <v>154</v>
      </c>
      <c r="C42" s="51" t="s">
        <v>106</v>
      </c>
      <c r="D42" s="46">
        <v>257</v>
      </c>
      <c r="E42" s="46">
        <v>302</v>
      </c>
      <c r="F42" s="46">
        <v>0</v>
      </c>
      <c r="G42" s="45">
        <f>F42/E42</f>
        <v>0</v>
      </c>
      <c r="H42" s="51" t="s">
        <v>152</v>
      </c>
    </row>
    <row r="43" spans="1:8" s="87" customFormat="1" ht="54" outlineLevel="2" x14ac:dyDescent="0.25">
      <c r="A43" s="42"/>
      <c r="B43" s="61" t="s">
        <v>221</v>
      </c>
      <c r="C43" s="51" t="s">
        <v>106</v>
      </c>
      <c r="D43" s="46" t="s">
        <v>117</v>
      </c>
      <c r="E43" s="46">
        <v>73</v>
      </c>
      <c r="F43" s="46">
        <v>87</v>
      </c>
      <c r="G43" s="45">
        <f>F43/E43</f>
        <v>1.1917808219178083</v>
      </c>
      <c r="H43" s="51" t="s">
        <v>417</v>
      </c>
    </row>
    <row r="44" spans="1:8" s="87" customFormat="1" ht="54" outlineLevel="2" x14ac:dyDescent="0.25">
      <c r="A44" s="42"/>
      <c r="B44" s="61" t="s">
        <v>564</v>
      </c>
      <c r="C44" s="190" t="s">
        <v>73</v>
      </c>
      <c r="D44" s="46">
        <v>25</v>
      </c>
      <c r="E44" s="46">
        <v>49</v>
      </c>
      <c r="F44" s="46">
        <v>0</v>
      </c>
      <c r="G44" s="45">
        <f>F44/E44</f>
        <v>0</v>
      </c>
      <c r="H44" s="190" t="s">
        <v>565</v>
      </c>
    </row>
    <row r="45" spans="1:8" s="10" customFormat="1" ht="15" customHeight="1" x14ac:dyDescent="0.25">
      <c r="A45" s="41" t="s">
        <v>85</v>
      </c>
      <c r="B45" s="217" t="s">
        <v>21</v>
      </c>
      <c r="C45" s="218"/>
      <c r="D45" s="218"/>
      <c r="E45" s="218"/>
      <c r="F45" s="218"/>
      <c r="G45" s="218"/>
      <c r="H45" s="219"/>
    </row>
    <row r="46" spans="1:8" s="87" customFormat="1" ht="15" customHeight="1" outlineLevel="1" x14ac:dyDescent="0.25">
      <c r="A46" s="42"/>
      <c r="B46" s="220" t="s">
        <v>224</v>
      </c>
      <c r="C46" s="221"/>
      <c r="D46" s="221"/>
      <c r="E46" s="221"/>
      <c r="F46" s="221"/>
      <c r="G46" s="221"/>
      <c r="H46" s="222"/>
    </row>
    <row r="47" spans="1:8" s="87" customFormat="1" outlineLevel="2" x14ac:dyDescent="0.25">
      <c r="A47" s="42"/>
      <c r="B47" s="61" t="s">
        <v>222</v>
      </c>
      <c r="C47" s="149" t="s">
        <v>136</v>
      </c>
      <c r="D47" s="46">
        <v>5028</v>
      </c>
      <c r="E47" s="46">
        <v>6012</v>
      </c>
      <c r="F47" s="46">
        <v>5877</v>
      </c>
      <c r="G47" s="45">
        <f>F47/E47</f>
        <v>0.97754491017964074</v>
      </c>
      <c r="H47" s="172" t="s">
        <v>405</v>
      </c>
    </row>
    <row r="48" spans="1:8" s="87" customFormat="1" ht="27" outlineLevel="2" x14ac:dyDescent="0.25">
      <c r="A48" s="42"/>
      <c r="B48" s="61" t="s">
        <v>137</v>
      </c>
      <c r="C48" s="149" t="s">
        <v>73</v>
      </c>
      <c r="D48" s="46">
        <v>77.900000000000006</v>
      </c>
      <c r="E48" s="46">
        <v>100</v>
      </c>
      <c r="F48" s="46">
        <v>100</v>
      </c>
      <c r="G48" s="45">
        <f>F48/E48</f>
        <v>1</v>
      </c>
      <c r="H48" s="172" t="s">
        <v>405</v>
      </c>
    </row>
    <row r="49" spans="1:8" s="87" customFormat="1" outlineLevel="2" x14ac:dyDescent="0.25">
      <c r="A49" s="42"/>
      <c r="B49" s="61" t="s">
        <v>238</v>
      </c>
      <c r="C49" s="149" t="s">
        <v>73</v>
      </c>
      <c r="D49" s="46">
        <v>0.66</v>
      </c>
      <c r="E49" s="46">
        <v>0.67</v>
      </c>
      <c r="F49" s="46">
        <v>0.36</v>
      </c>
      <c r="G49" s="45">
        <f>F49/E49</f>
        <v>0.53731343283582089</v>
      </c>
      <c r="H49" s="172" t="s">
        <v>403</v>
      </c>
    </row>
    <row r="50" spans="1:8" s="87" customFormat="1" ht="27" outlineLevel="2" x14ac:dyDescent="0.25">
      <c r="A50" s="42"/>
      <c r="B50" s="61" t="s">
        <v>223</v>
      </c>
      <c r="C50" s="149" t="s">
        <v>73</v>
      </c>
      <c r="D50" s="46">
        <v>96</v>
      </c>
      <c r="E50" s="46">
        <v>180</v>
      </c>
      <c r="F50" s="46">
        <v>144</v>
      </c>
      <c r="G50" s="45">
        <f>F50/E50</f>
        <v>0.8</v>
      </c>
      <c r="H50" s="150" t="s">
        <v>404</v>
      </c>
    </row>
    <row r="51" spans="1:8" s="87" customFormat="1" ht="15" customHeight="1" outlineLevel="1" x14ac:dyDescent="0.25">
      <c r="A51" s="42"/>
      <c r="B51" s="220" t="s">
        <v>225</v>
      </c>
      <c r="C51" s="221"/>
      <c r="D51" s="221"/>
      <c r="E51" s="221"/>
      <c r="F51" s="221"/>
      <c r="G51" s="221"/>
      <c r="H51" s="222"/>
    </row>
    <row r="52" spans="1:8" s="87" customFormat="1" ht="40.5" customHeight="1" outlineLevel="2" x14ac:dyDescent="0.25">
      <c r="A52" s="42"/>
      <c r="B52" s="61" t="s">
        <v>226</v>
      </c>
      <c r="C52" s="149" t="s">
        <v>73</v>
      </c>
      <c r="D52" s="148">
        <v>6.6</v>
      </c>
      <c r="E52" s="148">
        <v>7.1</v>
      </c>
      <c r="F52" s="148">
        <v>3.55</v>
      </c>
      <c r="G52" s="45">
        <f>F52/E52</f>
        <v>0.5</v>
      </c>
      <c r="H52" s="150" t="s">
        <v>406</v>
      </c>
    </row>
    <row r="53" spans="1:8" s="87" customFormat="1" ht="27" outlineLevel="2" x14ac:dyDescent="0.25">
      <c r="A53" s="42"/>
      <c r="B53" s="61" t="s">
        <v>227</v>
      </c>
      <c r="C53" s="149" t="s">
        <v>73</v>
      </c>
      <c r="D53" s="148">
        <v>7.3</v>
      </c>
      <c r="E53" s="148">
        <v>7.8</v>
      </c>
      <c r="F53" s="148">
        <v>3.8</v>
      </c>
      <c r="G53" s="45">
        <f>F53/E53</f>
        <v>0.48717948717948717</v>
      </c>
      <c r="H53" s="172" t="s">
        <v>405</v>
      </c>
    </row>
    <row r="54" spans="1:8" s="87" customFormat="1" ht="28.5" customHeight="1" outlineLevel="1" x14ac:dyDescent="0.25">
      <c r="A54" s="42"/>
      <c r="B54" s="220" t="s">
        <v>228</v>
      </c>
      <c r="C54" s="221"/>
      <c r="D54" s="221"/>
      <c r="E54" s="221"/>
      <c r="F54" s="221"/>
      <c r="G54" s="221"/>
      <c r="H54" s="222"/>
    </row>
    <row r="55" spans="1:8" s="87" customFormat="1" ht="27" outlineLevel="2" x14ac:dyDescent="0.25">
      <c r="A55" s="42"/>
      <c r="B55" s="61" t="s">
        <v>229</v>
      </c>
      <c r="C55" s="149" t="s">
        <v>138</v>
      </c>
      <c r="D55" s="186">
        <v>1381224</v>
      </c>
      <c r="E55" s="186">
        <v>1381224</v>
      </c>
      <c r="F55" s="186">
        <v>690612</v>
      </c>
      <c r="G55" s="45">
        <f>F55/E55</f>
        <v>0.5</v>
      </c>
      <c r="H55" s="150" t="s">
        <v>407</v>
      </c>
    </row>
    <row r="56" spans="1:8" s="87" customFormat="1" ht="27" outlineLevel="2" x14ac:dyDescent="0.25">
      <c r="A56" s="42"/>
      <c r="B56" s="61" t="s">
        <v>230</v>
      </c>
      <c r="C56" s="149" t="s">
        <v>129</v>
      </c>
      <c r="D56" s="148">
        <v>52</v>
      </c>
      <c r="E56" s="148">
        <v>52</v>
      </c>
      <c r="F56" s="148">
        <v>26</v>
      </c>
      <c r="G56" s="45">
        <f>F56/E56</f>
        <v>0.5</v>
      </c>
      <c r="H56" s="150" t="s">
        <v>407</v>
      </c>
    </row>
    <row r="57" spans="1:8" s="87" customFormat="1" ht="27" outlineLevel="2" x14ac:dyDescent="0.25">
      <c r="A57" s="42"/>
      <c r="B57" s="61" t="s">
        <v>231</v>
      </c>
      <c r="C57" s="149" t="s">
        <v>139</v>
      </c>
      <c r="D57" s="148">
        <v>13660</v>
      </c>
      <c r="E57" s="148">
        <v>14280</v>
      </c>
      <c r="F57" s="148">
        <v>7140</v>
      </c>
      <c r="G57" s="45">
        <f>F57/E57</f>
        <v>0.5</v>
      </c>
      <c r="H57" s="150" t="s">
        <v>407</v>
      </c>
    </row>
    <row r="58" spans="1:8" s="87" customFormat="1" outlineLevel="1" x14ac:dyDescent="0.25">
      <c r="A58" s="42"/>
      <c r="B58" s="220" t="s">
        <v>232</v>
      </c>
      <c r="C58" s="221"/>
      <c r="D58" s="221"/>
      <c r="E58" s="221"/>
      <c r="F58" s="221"/>
      <c r="G58" s="221"/>
      <c r="H58" s="222"/>
    </row>
    <row r="59" spans="1:8" s="107" customFormat="1" ht="27" outlineLevel="2" x14ac:dyDescent="0.25">
      <c r="A59" s="42"/>
      <c r="B59" s="43" t="s">
        <v>233</v>
      </c>
      <c r="C59" s="148" t="s">
        <v>73</v>
      </c>
      <c r="D59" s="148">
        <v>71</v>
      </c>
      <c r="E59" s="148">
        <v>88</v>
      </c>
      <c r="F59" s="148">
        <v>88</v>
      </c>
      <c r="G59" s="44">
        <f>F59/E59</f>
        <v>1</v>
      </c>
      <c r="H59" s="172" t="s">
        <v>408</v>
      </c>
    </row>
    <row r="60" spans="1:8" s="107" customFormat="1" ht="40.5" outlineLevel="2" x14ac:dyDescent="0.25">
      <c r="A60" s="42"/>
      <c r="B60" s="108" t="s">
        <v>234</v>
      </c>
      <c r="C60" s="148" t="s">
        <v>73</v>
      </c>
      <c r="D60" s="148">
        <v>59.7</v>
      </c>
      <c r="E60" s="148">
        <v>100</v>
      </c>
      <c r="F60" s="148">
        <v>78.06</v>
      </c>
      <c r="G60" s="44">
        <f>F60/E60</f>
        <v>0.78060000000000007</v>
      </c>
      <c r="H60" s="150" t="s">
        <v>409</v>
      </c>
    </row>
    <row r="61" spans="1:8" s="107" customFormat="1" outlineLevel="1" x14ac:dyDescent="0.25">
      <c r="A61" s="42"/>
      <c r="B61" s="220" t="s">
        <v>235</v>
      </c>
      <c r="C61" s="221"/>
      <c r="D61" s="221"/>
      <c r="E61" s="221"/>
      <c r="F61" s="221"/>
      <c r="G61" s="221"/>
      <c r="H61" s="222"/>
    </row>
    <row r="62" spans="1:8" s="107" customFormat="1" ht="27" outlineLevel="2" x14ac:dyDescent="0.25">
      <c r="A62" s="42"/>
      <c r="B62" s="43" t="s">
        <v>236</v>
      </c>
      <c r="C62" s="148" t="s">
        <v>73</v>
      </c>
      <c r="D62" s="148">
        <v>100</v>
      </c>
      <c r="E62" s="148">
        <v>100</v>
      </c>
      <c r="F62" s="148" t="s">
        <v>342</v>
      </c>
      <c r="G62" s="44">
        <v>1</v>
      </c>
      <c r="H62" s="61"/>
    </row>
    <row r="63" spans="1:8" s="107" customFormat="1" ht="30.75" customHeight="1" outlineLevel="1" x14ac:dyDescent="0.25">
      <c r="A63" s="42"/>
      <c r="B63" s="220" t="s">
        <v>237</v>
      </c>
      <c r="C63" s="221"/>
      <c r="D63" s="221"/>
      <c r="E63" s="221"/>
      <c r="F63" s="221"/>
      <c r="G63" s="221"/>
      <c r="H63" s="222"/>
    </row>
    <row r="64" spans="1:8" s="107" customFormat="1" ht="30.75" customHeight="1" outlineLevel="2" x14ac:dyDescent="0.25">
      <c r="A64" s="42"/>
      <c r="B64" s="43" t="s">
        <v>140</v>
      </c>
      <c r="C64" s="148" t="s">
        <v>106</v>
      </c>
      <c r="D64" s="84">
        <v>323</v>
      </c>
      <c r="E64" s="84">
        <v>330</v>
      </c>
      <c r="F64" s="84">
        <v>330</v>
      </c>
      <c r="G64" s="174">
        <f>F64/E64</f>
        <v>1</v>
      </c>
      <c r="H64" s="61" t="s">
        <v>410</v>
      </c>
    </row>
    <row r="65" spans="1:8" s="10" customFormat="1" x14ac:dyDescent="0.25">
      <c r="A65" s="41" t="s">
        <v>86</v>
      </c>
      <c r="B65" s="217" t="s">
        <v>32</v>
      </c>
      <c r="C65" s="218"/>
      <c r="D65" s="218"/>
      <c r="E65" s="218"/>
      <c r="F65" s="218"/>
      <c r="G65" s="218"/>
      <c r="H65" s="219"/>
    </row>
    <row r="66" spans="1:8" s="10" customFormat="1" outlineLevel="1" x14ac:dyDescent="0.25">
      <c r="A66" s="46"/>
      <c r="B66" s="231" t="s">
        <v>99</v>
      </c>
      <c r="C66" s="231"/>
      <c r="D66" s="231"/>
      <c r="E66" s="231"/>
      <c r="F66" s="231"/>
      <c r="G66" s="231"/>
      <c r="H66" s="231"/>
    </row>
    <row r="67" spans="1:8" s="10" customFormat="1" ht="54" outlineLevel="2" x14ac:dyDescent="0.25">
      <c r="A67" s="46"/>
      <c r="B67" s="58" t="s">
        <v>239</v>
      </c>
      <c r="C67" s="43" t="s">
        <v>100</v>
      </c>
      <c r="D67" s="76">
        <v>235</v>
      </c>
      <c r="E67" s="76">
        <v>550</v>
      </c>
      <c r="F67" s="76">
        <v>0</v>
      </c>
      <c r="G67" s="73">
        <f>F67/E67</f>
        <v>0</v>
      </c>
      <c r="H67" s="70" t="s">
        <v>588</v>
      </c>
    </row>
    <row r="68" spans="1:8" s="10" customFormat="1" ht="27" outlineLevel="2" x14ac:dyDescent="0.25">
      <c r="A68" s="46"/>
      <c r="B68" s="58" t="s">
        <v>240</v>
      </c>
      <c r="C68" s="76" t="s">
        <v>101</v>
      </c>
      <c r="D68" s="76">
        <v>385</v>
      </c>
      <c r="E68" s="76">
        <v>395</v>
      </c>
      <c r="F68" s="76">
        <v>181</v>
      </c>
      <c r="G68" s="73">
        <f>F68/E68</f>
        <v>0.45822784810126582</v>
      </c>
      <c r="H68" s="70" t="s">
        <v>331</v>
      </c>
    </row>
    <row r="69" spans="1:8" s="10" customFormat="1" ht="41.25" outlineLevel="2" x14ac:dyDescent="0.25">
      <c r="A69" s="46"/>
      <c r="B69" s="95" t="s">
        <v>446</v>
      </c>
      <c r="C69" s="43" t="s">
        <v>453</v>
      </c>
      <c r="D69" s="76">
        <v>37</v>
      </c>
      <c r="E69" s="76">
        <v>38</v>
      </c>
      <c r="F69" s="76">
        <v>40.4</v>
      </c>
      <c r="G69" s="44">
        <f>F69/E69</f>
        <v>1.0631578947368421</v>
      </c>
      <c r="H69" s="70" t="s">
        <v>332</v>
      </c>
    </row>
    <row r="70" spans="1:8" s="10" customFormat="1" ht="41.25" outlineLevel="2" x14ac:dyDescent="0.25">
      <c r="A70" s="46"/>
      <c r="B70" s="95" t="s">
        <v>447</v>
      </c>
      <c r="C70" s="43" t="s">
        <v>453</v>
      </c>
      <c r="D70" s="76">
        <v>32</v>
      </c>
      <c r="E70" s="76">
        <v>47.3</v>
      </c>
      <c r="F70" s="76">
        <v>47.3</v>
      </c>
      <c r="G70" s="44">
        <f t="shared" ref="G70:G75" si="1">F70/E70</f>
        <v>1</v>
      </c>
      <c r="H70" s="70" t="s">
        <v>332</v>
      </c>
    </row>
    <row r="71" spans="1:8" s="10" customFormat="1" ht="41.25" outlineLevel="2" x14ac:dyDescent="0.25">
      <c r="A71" s="46"/>
      <c r="B71" s="95" t="s">
        <v>448</v>
      </c>
      <c r="C71" s="43" t="s">
        <v>453</v>
      </c>
      <c r="D71" s="76">
        <v>18.5</v>
      </c>
      <c r="E71" s="76">
        <v>21.5</v>
      </c>
      <c r="F71" s="76">
        <v>21.5</v>
      </c>
      <c r="G71" s="44">
        <f t="shared" si="1"/>
        <v>1</v>
      </c>
      <c r="H71" s="70" t="s">
        <v>332</v>
      </c>
    </row>
    <row r="72" spans="1:8" s="10" customFormat="1" ht="41.25" outlineLevel="2" x14ac:dyDescent="0.25">
      <c r="A72" s="46"/>
      <c r="B72" s="95" t="s">
        <v>449</v>
      </c>
      <c r="C72" s="43" t="s">
        <v>453</v>
      </c>
      <c r="D72" s="76">
        <v>58</v>
      </c>
      <c r="E72" s="76">
        <v>68</v>
      </c>
      <c r="F72" s="76">
        <v>68</v>
      </c>
      <c r="G72" s="44">
        <f t="shared" si="1"/>
        <v>1</v>
      </c>
      <c r="H72" s="70" t="s">
        <v>332</v>
      </c>
    </row>
    <row r="73" spans="1:8" s="10" customFormat="1" ht="54.75" outlineLevel="2" x14ac:dyDescent="0.25">
      <c r="A73" s="46"/>
      <c r="B73" s="95" t="s">
        <v>450</v>
      </c>
      <c r="C73" s="43" t="s">
        <v>453</v>
      </c>
      <c r="D73" s="76">
        <v>10.8</v>
      </c>
      <c r="E73" s="76">
        <v>12.9</v>
      </c>
      <c r="F73" s="76">
        <v>14</v>
      </c>
      <c r="G73" s="44">
        <f t="shared" si="1"/>
        <v>1.0852713178294573</v>
      </c>
      <c r="H73" s="70" t="s">
        <v>332</v>
      </c>
    </row>
    <row r="74" spans="1:8" s="10" customFormat="1" ht="81.75" outlineLevel="2" x14ac:dyDescent="0.25">
      <c r="A74" s="46"/>
      <c r="B74" s="95" t="s">
        <v>451</v>
      </c>
      <c r="C74" s="43" t="s">
        <v>453</v>
      </c>
      <c r="D74" s="76">
        <v>0</v>
      </c>
      <c r="E74" s="76">
        <v>25</v>
      </c>
      <c r="F74" s="76">
        <v>0</v>
      </c>
      <c r="G74" s="44">
        <f t="shared" si="1"/>
        <v>0</v>
      </c>
      <c r="H74" s="70" t="s">
        <v>588</v>
      </c>
    </row>
    <row r="75" spans="1:8" s="10" customFormat="1" ht="54" outlineLevel="2" x14ac:dyDescent="0.25">
      <c r="A75" s="46"/>
      <c r="B75" s="77" t="s">
        <v>452</v>
      </c>
      <c r="C75" s="43" t="s">
        <v>453</v>
      </c>
      <c r="D75" s="76">
        <v>0</v>
      </c>
      <c r="E75" s="76">
        <v>40</v>
      </c>
      <c r="F75" s="76"/>
      <c r="G75" s="44">
        <f t="shared" si="1"/>
        <v>0</v>
      </c>
      <c r="H75" s="70" t="s">
        <v>588</v>
      </c>
    </row>
    <row r="76" spans="1:8" s="10" customFormat="1" outlineLevel="1" x14ac:dyDescent="0.25">
      <c r="A76" s="46"/>
      <c r="B76" s="220" t="s">
        <v>24</v>
      </c>
      <c r="C76" s="221"/>
      <c r="D76" s="221"/>
      <c r="E76" s="221"/>
      <c r="F76" s="221"/>
      <c r="G76" s="221"/>
      <c r="H76" s="222"/>
    </row>
    <row r="77" spans="1:8" s="10" customFormat="1" ht="40.5" outlineLevel="2" x14ac:dyDescent="0.25">
      <c r="A77" s="71"/>
      <c r="B77" s="77" t="s">
        <v>241</v>
      </c>
      <c r="C77" s="76" t="s">
        <v>101</v>
      </c>
      <c r="D77" s="76">
        <v>82</v>
      </c>
      <c r="E77" s="76">
        <v>85</v>
      </c>
      <c r="F77" s="76">
        <v>50</v>
      </c>
      <c r="G77" s="44">
        <f>F77/E77</f>
        <v>0.58823529411764708</v>
      </c>
      <c r="H77" s="70" t="s">
        <v>333</v>
      </c>
    </row>
    <row r="78" spans="1:8" s="10" customFormat="1" ht="54" outlineLevel="2" x14ac:dyDescent="0.25">
      <c r="A78" s="46"/>
      <c r="B78" s="77" t="s">
        <v>242</v>
      </c>
      <c r="C78" s="43" t="s">
        <v>100</v>
      </c>
      <c r="D78" s="76">
        <v>3900</v>
      </c>
      <c r="E78" s="76">
        <v>4000</v>
      </c>
      <c r="F78" s="76">
        <v>3421</v>
      </c>
      <c r="G78" s="44">
        <f>F78/E78</f>
        <v>0.85524999999999995</v>
      </c>
      <c r="H78" s="70" t="s">
        <v>334</v>
      </c>
    </row>
    <row r="79" spans="1:8" s="10" customFormat="1" outlineLevel="1" x14ac:dyDescent="0.25">
      <c r="A79" s="60"/>
      <c r="B79" s="220" t="s">
        <v>104</v>
      </c>
      <c r="C79" s="221"/>
      <c r="D79" s="221"/>
      <c r="E79" s="221"/>
      <c r="F79" s="221"/>
      <c r="G79" s="221"/>
      <c r="H79" s="222"/>
    </row>
    <row r="80" spans="1:8" s="10" customFormat="1" ht="27" outlineLevel="2" x14ac:dyDescent="0.25">
      <c r="A80" s="60"/>
      <c r="B80" s="58" t="s">
        <v>243</v>
      </c>
      <c r="C80" s="76" t="s">
        <v>105</v>
      </c>
      <c r="D80" s="76">
        <v>1900</v>
      </c>
      <c r="E80" s="76">
        <v>2800</v>
      </c>
      <c r="F80" s="76">
        <v>1956</v>
      </c>
      <c r="G80" s="44">
        <f>F80/E80</f>
        <v>0.69857142857142862</v>
      </c>
      <c r="H80" s="70" t="s">
        <v>107</v>
      </c>
    </row>
    <row r="81" spans="1:8" s="10" customFormat="1" ht="40.5" customHeight="1" outlineLevel="2" x14ac:dyDescent="0.25">
      <c r="A81" s="60"/>
      <c r="B81" s="58" t="s">
        <v>103</v>
      </c>
      <c r="C81" s="76" t="s">
        <v>73</v>
      </c>
      <c r="D81" s="76">
        <v>1.2</v>
      </c>
      <c r="E81" s="76">
        <v>1.1000000000000001</v>
      </c>
      <c r="F81" s="76">
        <v>0.38</v>
      </c>
      <c r="G81" s="44">
        <f>F81/E81</f>
        <v>0.3454545454545454</v>
      </c>
      <c r="H81" s="70" t="s">
        <v>335</v>
      </c>
    </row>
    <row r="82" spans="1:8" s="10" customFormat="1" ht="54" outlineLevel="2" x14ac:dyDescent="0.25">
      <c r="A82" s="60"/>
      <c r="B82" s="58" t="s">
        <v>244</v>
      </c>
      <c r="C82" s="76" t="s">
        <v>73</v>
      </c>
      <c r="D82" s="76">
        <v>100</v>
      </c>
      <c r="E82" s="76">
        <v>100</v>
      </c>
      <c r="F82" s="76">
        <v>100</v>
      </c>
      <c r="G82" s="44">
        <f>F82/E82</f>
        <v>1</v>
      </c>
      <c r="H82" s="70" t="s">
        <v>588</v>
      </c>
    </row>
    <row r="83" spans="1:8" s="10" customFormat="1" outlineLevel="1" x14ac:dyDescent="0.25">
      <c r="A83" s="60"/>
      <c r="B83" s="220" t="s">
        <v>245</v>
      </c>
      <c r="C83" s="221"/>
      <c r="D83" s="221"/>
      <c r="E83" s="221"/>
      <c r="F83" s="221"/>
      <c r="G83" s="221"/>
      <c r="H83" s="222"/>
    </row>
    <row r="84" spans="1:8" s="10" customFormat="1" ht="54" outlineLevel="2" x14ac:dyDescent="0.25">
      <c r="A84" s="60"/>
      <c r="B84" s="58" t="s">
        <v>220</v>
      </c>
      <c r="C84" s="76" t="s">
        <v>73</v>
      </c>
      <c r="D84" s="76">
        <v>100</v>
      </c>
      <c r="E84" s="76">
        <v>100</v>
      </c>
      <c r="F84" s="76" t="s">
        <v>342</v>
      </c>
      <c r="G84" s="44">
        <v>1</v>
      </c>
      <c r="H84" s="70" t="s">
        <v>588</v>
      </c>
    </row>
    <row r="85" spans="1:8" s="10" customFormat="1" x14ac:dyDescent="0.25">
      <c r="A85" s="41" t="s">
        <v>108</v>
      </c>
      <c r="B85" s="217" t="s">
        <v>69</v>
      </c>
      <c r="C85" s="218"/>
      <c r="D85" s="218"/>
      <c r="E85" s="218"/>
      <c r="F85" s="218"/>
      <c r="G85" s="218"/>
      <c r="H85" s="219"/>
    </row>
    <row r="86" spans="1:8" s="10" customFormat="1" outlineLevel="1" x14ac:dyDescent="0.25">
      <c r="A86" s="46"/>
      <c r="B86" s="220" t="s">
        <v>246</v>
      </c>
      <c r="C86" s="221"/>
      <c r="D86" s="221"/>
      <c r="E86" s="221"/>
      <c r="F86" s="221"/>
      <c r="G86" s="221"/>
      <c r="H86" s="222"/>
    </row>
    <row r="87" spans="1:8" s="10" customFormat="1" ht="54" outlineLevel="2" x14ac:dyDescent="0.25">
      <c r="A87" s="68"/>
      <c r="B87" s="58" t="s">
        <v>247</v>
      </c>
      <c r="C87" s="47" t="s">
        <v>73</v>
      </c>
      <c r="D87" s="47">
        <v>100</v>
      </c>
      <c r="E87" s="47">
        <v>100</v>
      </c>
      <c r="F87" s="47" t="s">
        <v>342</v>
      </c>
      <c r="G87" s="69">
        <v>1</v>
      </c>
      <c r="H87" s="70" t="s">
        <v>465</v>
      </c>
    </row>
    <row r="88" spans="1:8" s="10" customFormat="1" outlineLevel="1" x14ac:dyDescent="0.25">
      <c r="A88" s="46"/>
      <c r="B88" s="220" t="s">
        <v>145</v>
      </c>
      <c r="C88" s="221"/>
      <c r="D88" s="221"/>
      <c r="E88" s="221"/>
      <c r="F88" s="221"/>
      <c r="G88" s="221"/>
      <c r="H88" s="222"/>
    </row>
    <row r="89" spans="1:8" s="10" customFormat="1" ht="54" outlineLevel="2" x14ac:dyDescent="0.25">
      <c r="A89" s="71"/>
      <c r="B89" s="72" t="s">
        <v>248</v>
      </c>
      <c r="C89" s="47" t="s">
        <v>73</v>
      </c>
      <c r="D89" s="47">
        <v>100</v>
      </c>
      <c r="E89" s="47">
        <v>100</v>
      </c>
      <c r="F89" s="47">
        <v>0</v>
      </c>
      <c r="G89" s="73">
        <f>F89/E89</f>
        <v>0</v>
      </c>
      <c r="H89" s="74" t="s">
        <v>465</v>
      </c>
    </row>
    <row r="90" spans="1:8" s="10" customFormat="1" ht="54" outlineLevel="2" x14ac:dyDescent="0.25">
      <c r="A90" s="71"/>
      <c r="B90" s="72" t="s">
        <v>128</v>
      </c>
      <c r="C90" s="47" t="s">
        <v>73</v>
      </c>
      <c r="D90" s="47">
        <v>100</v>
      </c>
      <c r="E90" s="47">
        <v>100</v>
      </c>
      <c r="F90" s="47">
        <v>0</v>
      </c>
      <c r="G90" s="73">
        <f>F90/E90</f>
        <v>0</v>
      </c>
      <c r="H90" s="74" t="s">
        <v>465</v>
      </c>
    </row>
    <row r="91" spans="1:8" s="10" customFormat="1" ht="54" outlineLevel="2" x14ac:dyDescent="0.25">
      <c r="A91" s="71"/>
      <c r="B91" s="75" t="s">
        <v>461</v>
      </c>
      <c r="C91" s="47" t="s">
        <v>105</v>
      </c>
      <c r="D91" s="47">
        <v>0</v>
      </c>
      <c r="E91" s="47">
        <v>10</v>
      </c>
      <c r="F91" s="47">
        <v>0</v>
      </c>
      <c r="G91" s="73">
        <f>F91/E91</f>
        <v>0</v>
      </c>
      <c r="H91" s="74" t="s">
        <v>465</v>
      </c>
    </row>
    <row r="92" spans="1:8" s="10" customFormat="1" x14ac:dyDescent="0.25">
      <c r="A92" s="41" t="s">
        <v>87</v>
      </c>
      <c r="B92" s="217" t="s">
        <v>34</v>
      </c>
      <c r="C92" s="218"/>
      <c r="D92" s="218"/>
      <c r="E92" s="218"/>
      <c r="F92" s="218"/>
      <c r="G92" s="218"/>
      <c r="H92" s="219"/>
    </row>
    <row r="93" spans="1:8" s="107" customFormat="1" ht="67.5" outlineLevel="1" x14ac:dyDescent="0.25">
      <c r="A93" s="42"/>
      <c r="B93" s="43" t="s">
        <v>249</v>
      </c>
      <c r="C93" s="96" t="s">
        <v>250</v>
      </c>
      <c r="D93" s="111">
        <v>0.22700000000000001</v>
      </c>
      <c r="E93" s="111">
        <v>0.27600000000000002</v>
      </c>
      <c r="F93" s="111">
        <v>4.3999999999999997E-2</v>
      </c>
      <c r="G93" s="45">
        <f>F93/E93</f>
        <v>0.15942028985507245</v>
      </c>
      <c r="H93" s="70" t="s">
        <v>419</v>
      </c>
    </row>
    <row r="94" spans="1:8" s="107" customFormat="1" ht="67.5" outlineLevel="1" x14ac:dyDescent="0.25">
      <c r="A94" s="42"/>
      <c r="B94" s="43" t="s">
        <v>251</v>
      </c>
      <c r="C94" s="96" t="s">
        <v>250</v>
      </c>
      <c r="D94" s="111">
        <v>0.77300000000000002</v>
      </c>
      <c r="E94" s="111">
        <v>0.83499999999999996</v>
      </c>
      <c r="F94" s="59">
        <v>0.505</v>
      </c>
      <c r="G94" s="45">
        <f t="shared" ref="G94:G101" si="2">F94/E94</f>
        <v>0.60479041916167664</v>
      </c>
      <c r="H94" s="70" t="s">
        <v>419</v>
      </c>
    </row>
    <row r="95" spans="1:8" s="107" customFormat="1" ht="27" outlineLevel="1" x14ac:dyDescent="0.25">
      <c r="A95" s="42"/>
      <c r="B95" s="43" t="s">
        <v>252</v>
      </c>
      <c r="C95" s="96" t="s">
        <v>250</v>
      </c>
      <c r="D95" s="59">
        <v>0.2</v>
      </c>
      <c r="E95" s="111">
        <v>0.22</v>
      </c>
      <c r="F95" s="111">
        <v>0.1</v>
      </c>
      <c r="G95" s="45">
        <f t="shared" si="2"/>
        <v>0.45454545454545459</v>
      </c>
      <c r="H95" s="70" t="s">
        <v>420</v>
      </c>
    </row>
    <row r="96" spans="1:8" s="107" customFormat="1" ht="40.5" outlineLevel="1" x14ac:dyDescent="0.25">
      <c r="A96" s="42"/>
      <c r="B96" s="43" t="s">
        <v>253</v>
      </c>
      <c r="C96" s="96" t="s">
        <v>254</v>
      </c>
      <c r="D96" s="59">
        <v>14.1</v>
      </c>
      <c r="E96" s="59">
        <v>15.7</v>
      </c>
      <c r="F96" s="59">
        <v>15.7</v>
      </c>
      <c r="G96" s="45">
        <f t="shared" si="2"/>
        <v>1</v>
      </c>
      <c r="H96" s="70" t="s">
        <v>132</v>
      </c>
    </row>
    <row r="97" spans="1:8" s="107" customFormat="1" ht="40.5" outlineLevel="1" x14ac:dyDescent="0.25">
      <c r="A97" s="42"/>
      <c r="B97" s="43" t="s">
        <v>255</v>
      </c>
      <c r="C97" s="96" t="s">
        <v>131</v>
      </c>
      <c r="D97" s="59">
        <v>2.5</v>
      </c>
      <c r="E97" s="59">
        <v>5</v>
      </c>
      <c r="F97" s="59">
        <v>0</v>
      </c>
      <c r="G97" s="45">
        <f t="shared" si="2"/>
        <v>0</v>
      </c>
      <c r="H97" s="70" t="s">
        <v>132</v>
      </c>
    </row>
    <row r="98" spans="1:8" s="107" customFormat="1" ht="67.5" outlineLevel="1" x14ac:dyDescent="0.25">
      <c r="A98" s="42"/>
      <c r="B98" s="43" t="s">
        <v>256</v>
      </c>
      <c r="C98" s="96" t="s">
        <v>191</v>
      </c>
      <c r="D98" s="59">
        <v>220</v>
      </c>
      <c r="E98" s="59">
        <v>300</v>
      </c>
      <c r="F98" s="84">
        <v>72</v>
      </c>
      <c r="G98" s="45">
        <f t="shared" si="2"/>
        <v>0.24</v>
      </c>
      <c r="H98" s="70" t="s">
        <v>421</v>
      </c>
    </row>
    <row r="99" spans="1:8" s="107" customFormat="1" ht="79.5" customHeight="1" outlineLevel="1" x14ac:dyDescent="0.25">
      <c r="A99" s="42"/>
      <c r="B99" s="43" t="s">
        <v>257</v>
      </c>
      <c r="C99" s="96" t="s">
        <v>147</v>
      </c>
      <c r="D99" s="59">
        <v>200</v>
      </c>
      <c r="E99" s="59">
        <v>220</v>
      </c>
      <c r="F99" s="84">
        <v>69</v>
      </c>
      <c r="G99" s="45">
        <f t="shared" si="2"/>
        <v>0.31363636363636366</v>
      </c>
      <c r="H99" s="70" t="s">
        <v>422</v>
      </c>
    </row>
    <row r="100" spans="1:8" s="107" customFormat="1" ht="67.5" outlineLevel="1" x14ac:dyDescent="0.25">
      <c r="A100" s="42"/>
      <c r="B100" s="43" t="s">
        <v>258</v>
      </c>
      <c r="C100" s="96" t="s">
        <v>147</v>
      </c>
      <c r="D100" s="84">
        <v>1</v>
      </c>
      <c r="E100" s="84">
        <v>1</v>
      </c>
      <c r="F100" s="84">
        <v>1</v>
      </c>
      <c r="G100" s="45">
        <f t="shared" si="2"/>
        <v>1</v>
      </c>
      <c r="H100" s="70" t="s">
        <v>422</v>
      </c>
    </row>
    <row r="101" spans="1:8" s="107" customFormat="1" ht="67.5" outlineLevel="1" x14ac:dyDescent="0.25">
      <c r="A101" s="42"/>
      <c r="B101" s="108" t="s">
        <v>516</v>
      </c>
      <c r="C101" s="96" t="s">
        <v>73</v>
      </c>
      <c r="D101" s="84">
        <v>100</v>
      </c>
      <c r="E101" s="84">
        <v>100</v>
      </c>
      <c r="F101" s="84">
        <v>100</v>
      </c>
      <c r="G101" s="45">
        <f t="shared" si="2"/>
        <v>1</v>
      </c>
      <c r="H101" s="70" t="s">
        <v>422</v>
      </c>
    </row>
    <row r="102" spans="1:8" s="10" customFormat="1" x14ac:dyDescent="0.25">
      <c r="A102" s="41" t="s">
        <v>88</v>
      </c>
      <c r="B102" s="217" t="s">
        <v>71</v>
      </c>
      <c r="C102" s="218"/>
      <c r="D102" s="218"/>
      <c r="E102" s="218"/>
      <c r="F102" s="218"/>
      <c r="G102" s="218"/>
      <c r="H102" s="219"/>
    </row>
    <row r="103" spans="1:8" s="107" customFormat="1" ht="81" outlineLevel="1" x14ac:dyDescent="0.25">
      <c r="A103" s="42"/>
      <c r="B103" s="43" t="s">
        <v>259</v>
      </c>
      <c r="C103" s="144" t="s">
        <v>133</v>
      </c>
      <c r="D103" s="84">
        <v>12</v>
      </c>
      <c r="E103" s="84">
        <v>91</v>
      </c>
      <c r="F103" s="84">
        <v>83</v>
      </c>
      <c r="G103" s="45">
        <f>F103/E103</f>
        <v>0.91208791208791207</v>
      </c>
      <c r="H103" s="70" t="s">
        <v>422</v>
      </c>
    </row>
    <row r="104" spans="1:8" s="107" customFormat="1" ht="67.5" outlineLevel="1" x14ac:dyDescent="0.25">
      <c r="A104" s="42"/>
      <c r="B104" s="43" t="s">
        <v>260</v>
      </c>
      <c r="C104" s="144" t="s">
        <v>147</v>
      </c>
      <c r="D104" s="84">
        <v>2</v>
      </c>
      <c r="E104" s="84">
        <v>2</v>
      </c>
      <c r="F104" s="84">
        <v>1</v>
      </c>
      <c r="G104" s="45">
        <f>F104/E104</f>
        <v>0.5</v>
      </c>
      <c r="H104" s="70" t="s">
        <v>422</v>
      </c>
    </row>
    <row r="105" spans="1:8" s="10" customFormat="1" x14ac:dyDescent="0.25">
      <c r="A105" s="41" t="s">
        <v>89</v>
      </c>
      <c r="B105" s="217" t="s">
        <v>38</v>
      </c>
      <c r="C105" s="218"/>
      <c r="D105" s="218"/>
      <c r="E105" s="218"/>
      <c r="F105" s="218"/>
      <c r="G105" s="218"/>
      <c r="H105" s="219"/>
    </row>
    <row r="106" spans="1:8" s="10" customFormat="1" outlineLevel="1" x14ac:dyDescent="0.25">
      <c r="A106" s="46"/>
      <c r="B106" s="220" t="s">
        <v>39</v>
      </c>
      <c r="C106" s="221"/>
      <c r="D106" s="221"/>
      <c r="E106" s="221"/>
      <c r="F106" s="221"/>
      <c r="G106" s="221"/>
      <c r="H106" s="222"/>
    </row>
    <row r="107" spans="1:8" s="107" customFormat="1" ht="57.75" customHeight="1" outlineLevel="2" x14ac:dyDescent="0.25">
      <c r="A107" s="42"/>
      <c r="B107" s="43" t="s">
        <v>261</v>
      </c>
      <c r="C107" s="109" t="s">
        <v>116</v>
      </c>
      <c r="D107" s="59">
        <v>15.1</v>
      </c>
      <c r="E107" s="59">
        <v>17.3</v>
      </c>
      <c r="F107" s="147">
        <v>1.49</v>
      </c>
      <c r="G107" s="44">
        <f>F107/E107</f>
        <v>8.6127167630057802E-2</v>
      </c>
      <c r="H107" s="70" t="s">
        <v>528</v>
      </c>
    </row>
    <row r="108" spans="1:8" s="107" customFormat="1" ht="44.25" customHeight="1" outlineLevel="2" x14ac:dyDescent="0.25">
      <c r="A108" s="42"/>
      <c r="B108" s="43" t="s">
        <v>119</v>
      </c>
      <c r="C108" s="109" t="s">
        <v>116</v>
      </c>
      <c r="D108" s="59">
        <v>6.7</v>
      </c>
      <c r="E108" s="59">
        <v>1.6</v>
      </c>
      <c r="F108" s="147">
        <v>0.9</v>
      </c>
      <c r="G108" s="44">
        <f>F108/E108</f>
        <v>0.5625</v>
      </c>
      <c r="H108" s="70" t="s">
        <v>528</v>
      </c>
    </row>
    <row r="109" spans="1:8" s="107" customFormat="1" ht="36" customHeight="1" outlineLevel="2" x14ac:dyDescent="0.25">
      <c r="A109" s="42"/>
      <c r="B109" s="43" t="s">
        <v>123</v>
      </c>
      <c r="C109" s="109" t="s">
        <v>262</v>
      </c>
      <c r="D109" s="59">
        <v>20.9</v>
      </c>
      <c r="E109" s="59">
        <v>21.6</v>
      </c>
      <c r="F109" s="147">
        <v>23.3</v>
      </c>
      <c r="G109" s="44">
        <f>F109/E109</f>
        <v>1.0787037037037037</v>
      </c>
      <c r="H109" s="70" t="s">
        <v>118</v>
      </c>
    </row>
    <row r="110" spans="1:8" s="107" customFormat="1" ht="41.25" customHeight="1" outlineLevel="2" x14ac:dyDescent="0.25">
      <c r="A110" s="42"/>
      <c r="B110" s="43" t="s">
        <v>263</v>
      </c>
      <c r="C110" s="109" t="s">
        <v>121</v>
      </c>
      <c r="D110" s="84">
        <v>459</v>
      </c>
      <c r="E110" s="84">
        <v>300</v>
      </c>
      <c r="F110" s="59">
        <v>196</v>
      </c>
      <c r="G110" s="44">
        <f>F110/E110</f>
        <v>0.65333333333333332</v>
      </c>
      <c r="H110" s="70" t="s">
        <v>118</v>
      </c>
    </row>
    <row r="111" spans="1:8" s="107" customFormat="1" ht="42" customHeight="1" outlineLevel="2" x14ac:dyDescent="0.25">
      <c r="A111" s="42"/>
      <c r="B111" s="43" t="s">
        <v>264</v>
      </c>
      <c r="C111" s="109" t="s">
        <v>122</v>
      </c>
      <c r="D111" s="59">
        <v>4</v>
      </c>
      <c r="E111" s="59">
        <v>14.2</v>
      </c>
      <c r="F111" s="59">
        <v>0</v>
      </c>
      <c r="G111" s="44">
        <f>F111/E111</f>
        <v>0</v>
      </c>
      <c r="H111" s="70" t="s">
        <v>528</v>
      </c>
    </row>
    <row r="112" spans="1:8" s="10" customFormat="1" outlineLevel="1" x14ac:dyDescent="0.25">
      <c r="A112" s="46"/>
      <c r="B112" s="220" t="s">
        <v>36</v>
      </c>
      <c r="C112" s="221"/>
      <c r="D112" s="221"/>
      <c r="E112" s="221"/>
      <c r="F112" s="221"/>
      <c r="G112" s="221"/>
      <c r="H112" s="222"/>
    </row>
    <row r="113" spans="1:8" s="107" customFormat="1" ht="40.5" outlineLevel="2" x14ac:dyDescent="0.25">
      <c r="A113" s="42"/>
      <c r="B113" s="43" t="s">
        <v>265</v>
      </c>
      <c r="C113" s="109" t="s">
        <v>73</v>
      </c>
      <c r="D113" s="84">
        <v>50</v>
      </c>
      <c r="E113" s="84">
        <v>74</v>
      </c>
      <c r="F113" s="59">
        <v>0</v>
      </c>
      <c r="G113" s="44">
        <f>F113/E113</f>
        <v>0</v>
      </c>
      <c r="H113" s="70" t="s">
        <v>528</v>
      </c>
    </row>
    <row r="114" spans="1:8" s="10" customFormat="1" outlineLevel="1" x14ac:dyDescent="0.25">
      <c r="A114" s="46"/>
      <c r="B114" s="220" t="s">
        <v>37</v>
      </c>
      <c r="C114" s="221"/>
      <c r="D114" s="221"/>
      <c r="E114" s="221"/>
      <c r="F114" s="221"/>
      <c r="G114" s="221"/>
      <c r="H114" s="222"/>
    </row>
    <row r="115" spans="1:8" s="107" customFormat="1" ht="64.5" customHeight="1" outlineLevel="2" x14ac:dyDescent="0.25">
      <c r="A115" s="42"/>
      <c r="B115" s="43" t="s">
        <v>266</v>
      </c>
      <c r="C115" s="109" t="s">
        <v>73</v>
      </c>
      <c r="D115" s="84">
        <v>7</v>
      </c>
      <c r="E115" s="84">
        <v>5</v>
      </c>
      <c r="F115" s="59">
        <v>1</v>
      </c>
      <c r="G115" s="44">
        <f>F115/E115</f>
        <v>0.2</v>
      </c>
      <c r="H115" s="70" t="s">
        <v>528</v>
      </c>
    </row>
    <row r="116" spans="1:8" s="10" customFormat="1" x14ac:dyDescent="0.25">
      <c r="A116" s="41" t="s">
        <v>90</v>
      </c>
      <c r="B116" s="217" t="s">
        <v>42</v>
      </c>
      <c r="C116" s="218"/>
      <c r="D116" s="218"/>
      <c r="E116" s="218"/>
      <c r="F116" s="218"/>
      <c r="G116" s="218"/>
      <c r="H116" s="219"/>
    </row>
    <row r="117" spans="1:8" s="87" customFormat="1" outlineLevel="1" x14ac:dyDescent="0.25">
      <c r="A117" s="42"/>
      <c r="B117" s="220" t="s">
        <v>40</v>
      </c>
      <c r="C117" s="221"/>
      <c r="D117" s="221"/>
      <c r="E117" s="221"/>
      <c r="F117" s="221"/>
      <c r="G117" s="221"/>
      <c r="H117" s="222"/>
    </row>
    <row r="118" spans="1:8" s="87" customFormat="1" ht="40.5" outlineLevel="2" x14ac:dyDescent="0.25">
      <c r="A118" s="42"/>
      <c r="B118" s="43" t="s">
        <v>267</v>
      </c>
      <c r="C118" s="89" t="s">
        <v>73</v>
      </c>
      <c r="D118" s="89">
        <v>1.9</v>
      </c>
      <c r="E118" s="89">
        <v>1.9</v>
      </c>
      <c r="F118" s="89">
        <v>1.9</v>
      </c>
      <c r="G118" s="45">
        <f>F118/E118</f>
        <v>1</v>
      </c>
      <c r="H118" s="70" t="s">
        <v>519</v>
      </c>
    </row>
    <row r="119" spans="1:8" s="87" customFormat="1" ht="54" outlineLevel="2" x14ac:dyDescent="0.25">
      <c r="A119" s="42"/>
      <c r="B119" s="43" t="s">
        <v>268</v>
      </c>
      <c r="C119" s="89" t="s">
        <v>73</v>
      </c>
      <c r="D119" s="89">
        <v>38.299999999999997</v>
      </c>
      <c r="E119" s="89">
        <v>35</v>
      </c>
      <c r="F119" s="89">
        <v>35</v>
      </c>
      <c r="G119" s="45">
        <f>F119/E119</f>
        <v>1</v>
      </c>
      <c r="H119" s="70" t="s">
        <v>520</v>
      </c>
    </row>
    <row r="120" spans="1:8" s="87" customFormat="1" ht="54" outlineLevel="2" x14ac:dyDescent="0.25">
      <c r="A120" s="42"/>
      <c r="B120" s="43" t="s">
        <v>269</v>
      </c>
      <c r="C120" s="89" t="s">
        <v>73</v>
      </c>
      <c r="D120" s="89">
        <v>1.76</v>
      </c>
      <c r="E120" s="89">
        <v>1.76</v>
      </c>
      <c r="F120" s="89">
        <v>1.76</v>
      </c>
      <c r="G120" s="45">
        <f>F120/E120</f>
        <v>1</v>
      </c>
      <c r="H120" s="70" t="s">
        <v>520</v>
      </c>
    </row>
    <row r="121" spans="1:8" s="87" customFormat="1" ht="35.25" customHeight="1" outlineLevel="2" x14ac:dyDescent="0.25">
      <c r="A121" s="42"/>
      <c r="B121" s="43" t="s">
        <v>109</v>
      </c>
      <c r="C121" s="89" t="s">
        <v>110</v>
      </c>
      <c r="D121" s="89">
        <v>706.81</v>
      </c>
      <c r="E121" s="89">
        <v>1452</v>
      </c>
      <c r="F121" s="89">
        <v>572</v>
      </c>
      <c r="G121" s="45">
        <f>F121/E121</f>
        <v>0.39393939393939392</v>
      </c>
      <c r="H121" s="70" t="s">
        <v>521</v>
      </c>
    </row>
    <row r="122" spans="1:8" s="87" customFormat="1" ht="32.25" customHeight="1" outlineLevel="2" x14ac:dyDescent="0.25">
      <c r="A122" s="42"/>
      <c r="B122" s="58" t="s">
        <v>111</v>
      </c>
      <c r="C122" s="89" t="s">
        <v>190</v>
      </c>
      <c r="D122" s="89">
        <v>800</v>
      </c>
      <c r="E122" s="89">
        <v>800</v>
      </c>
      <c r="F122" s="89">
        <v>521</v>
      </c>
      <c r="G122" s="44">
        <f>F122/E122</f>
        <v>0.65125</v>
      </c>
      <c r="H122" s="70" t="s">
        <v>522</v>
      </c>
    </row>
    <row r="123" spans="1:8" s="87" customFormat="1" outlineLevel="1" x14ac:dyDescent="0.25">
      <c r="A123" s="42"/>
      <c r="B123" s="220" t="s">
        <v>270</v>
      </c>
      <c r="C123" s="221"/>
      <c r="D123" s="221"/>
      <c r="E123" s="221"/>
      <c r="F123" s="221"/>
      <c r="G123" s="221"/>
      <c r="H123" s="222"/>
    </row>
    <row r="124" spans="1:8" s="87" customFormat="1" ht="54" outlineLevel="2" x14ac:dyDescent="0.25">
      <c r="A124" s="42"/>
      <c r="B124" s="58" t="s">
        <v>523</v>
      </c>
      <c r="C124" s="89" t="s">
        <v>101</v>
      </c>
      <c r="D124" s="89">
        <v>1</v>
      </c>
      <c r="E124" s="89">
        <v>1</v>
      </c>
      <c r="F124" s="89">
        <v>1</v>
      </c>
      <c r="G124" s="45">
        <f>F124/E124</f>
        <v>1</v>
      </c>
      <c r="H124" s="70" t="s">
        <v>421</v>
      </c>
    </row>
    <row r="125" spans="1:8" s="87" customFormat="1" outlineLevel="1" x14ac:dyDescent="0.25">
      <c r="A125" s="42"/>
      <c r="B125" s="220" t="s">
        <v>271</v>
      </c>
      <c r="C125" s="221"/>
      <c r="D125" s="221"/>
      <c r="E125" s="221"/>
      <c r="F125" s="221"/>
      <c r="G125" s="221"/>
      <c r="H125" s="222"/>
    </row>
    <row r="126" spans="1:8" s="87" customFormat="1" ht="54" outlineLevel="2" x14ac:dyDescent="0.25">
      <c r="A126" s="42"/>
      <c r="B126" s="43" t="s">
        <v>272</v>
      </c>
      <c r="C126" s="89" t="s">
        <v>73</v>
      </c>
      <c r="D126" s="89">
        <v>3.6</v>
      </c>
      <c r="E126" s="89">
        <v>3.9</v>
      </c>
      <c r="F126" s="89">
        <v>0</v>
      </c>
      <c r="G126" s="45">
        <f>F126/E126</f>
        <v>0</v>
      </c>
      <c r="H126" s="70" t="s">
        <v>421</v>
      </c>
    </row>
    <row r="127" spans="1:8" s="87" customFormat="1" outlineLevel="1" x14ac:dyDescent="0.25">
      <c r="A127" s="42"/>
      <c r="B127" s="220" t="s">
        <v>273</v>
      </c>
      <c r="C127" s="221"/>
      <c r="D127" s="221"/>
      <c r="E127" s="221"/>
      <c r="F127" s="221"/>
      <c r="G127" s="221"/>
      <c r="H127" s="222"/>
    </row>
    <row r="128" spans="1:8" s="107" customFormat="1" ht="54" outlineLevel="2" x14ac:dyDescent="0.25">
      <c r="A128" s="42"/>
      <c r="B128" s="43" t="s">
        <v>274</v>
      </c>
      <c r="C128" s="89" t="s">
        <v>116</v>
      </c>
      <c r="D128" s="89">
        <v>6</v>
      </c>
      <c r="E128" s="89">
        <v>2</v>
      </c>
      <c r="F128" s="89">
        <v>4.0999999999999996</v>
      </c>
      <c r="G128" s="45">
        <f>F128/E128</f>
        <v>2.0499999999999998</v>
      </c>
      <c r="H128" s="70" t="s">
        <v>421</v>
      </c>
    </row>
    <row r="129" spans="1:8" s="107" customFormat="1" ht="54" outlineLevel="2" x14ac:dyDescent="0.25">
      <c r="A129" s="42"/>
      <c r="B129" s="43" t="s">
        <v>113</v>
      </c>
      <c r="C129" s="89" t="s">
        <v>114</v>
      </c>
      <c r="D129" s="89">
        <v>35</v>
      </c>
      <c r="E129" s="89">
        <v>40</v>
      </c>
      <c r="F129" s="89">
        <v>110</v>
      </c>
      <c r="G129" s="45">
        <f>F129/E129</f>
        <v>2.75</v>
      </c>
      <c r="H129" s="70" t="s">
        <v>421</v>
      </c>
    </row>
    <row r="130" spans="1:8" s="87" customFormat="1" ht="14.25" customHeight="1" outlineLevel="1" x14ac:dyDescent="0.25">
      <c r="A130" s="42"/>
      <c r="B130" s="220" t="s">
        <v>525</v>
      </c>
      <c r="C130" s="221"/>
      <c r="D130" s="221"/>
      <c r="E130" s="221"/>
      <c r="F130" s="221"/>
      <c r="G130" s="221"/>
      <c r="H130" s="222"/>
    </row>
    <row r="131" spans="1:8" s="107" customFormat="1" ht="54" outlineLevel="2" x14ac:dyDescent="0.25">
      <c r="A131" s="42"/>
      <c r="B131" s="43" t="s">
        <v>275</v>
      </c>
      <c r="C131" s="89" t="s">
        <v>73</v>
      </c>
      <c r="D131" s="89">
        <v>100</v>
      </c>
      <c r="E131" s="89">
        <v>100</v>
      </c>
      <c r="F131" s="89">
        <v>100</v>
      </c>
      <c r="G131" s="45">
        <f>F131/E131</f>
        <v>1</v>
      </c>
      <c r="H131" s="70" t="s">
        <v>421</v>
      </c>
    </row>
    <row r="132" spans="1:8" s="107" customFormat="1" ht="54" outlineLevel="2" x14ac:dyDescent="0.25">
      <c r="A132" s="42"/>
      <c r="B132" s="43" t="s">
        <v>115</v>
      </c>
      <c r="C132" s="89" t="s">
        <v>73</v>
      </c>
      <c r="D132" s="89">
        <v>100</v>
      </c>
      <c r="E132" s="89">
        <v>100</v>
      </c>
      <c r="F132" s="89">
        <v>100</v>
      </c>
      <c r="G132" s="45">
        <f t="shared" ref="G132:G137" si="3">F132/E132</f>
        <v>1</v>
      </c>
      <c r="H132" s="70" t="s">
        <v>421</v>
      </c>
    </row>
    <row r="133" spans="1:8" s="107" customFormat="1" ht="54" outlineLevel="2" x14ac:dyDescent="0.25">
      <c r="A133" s="42"/>
      <c r="B133" s="43" t="s">
        <v>120</v>
      </c>
      <c r="C133" s="89" t="s">
        <v>276</v>
      </c>
      <c r="D133" s="89">
        <v>4</v>
      </c>
      <c r="E133" s="89">
        <v>4</v>
      </c>
      <c r="F133" s="89">
        <v>0</v>
      </c>
      <c r="G133" s="45">
        <f t="shared" si="3"/>
        <v>0</v>
      </c>
      <c r="H133" s="70" t="s">
        <v>421</v>
      </c>
    </row>
    <row r="134" spans="1:8" s="107" customFormat="1" ht="54" outlineLevel="2" x14ac:dyDescent="0.25">
      <c r="A134" s="42"/>
      <c r="B134" s="43" t="s">
        <v>124</v>
      </c>
      <c r="C134" s="89" t="s">
        <v>73</v>
      </c>
      <c r="D134" s="89">
        <v>5.5</v>
      </c>
      <c r="E134" s="89">
        <v>4.2</v>
      </c>
      <c r="F134" s="89">
        <v>5.8</v>
      </c>
      <c r="G134" s="44">
        <f>E134/F134</f>
        <v>0.72413793103448276</v>
      </c>
      <c r="H134" s="70" t="s">
        <v>421</v>
      </c>
    </row>
    <row r="135" spans="1:8" s="107" customFormat="1" ht="54" outlineLevel="2" x14ac:dyDescent="0.25">
      <c r="A135" s="42"/>
      <c r="B135" s="43" t="s">
        <v>277</v>
      </c>
      <c r="C135" s="89" t="s">
        <v>101</v>
      </c>
      <c r="D135" s="89">
        <v>3</v>
      </c>
      <c r="E135" s="89">
        <v>3</v>
      </c>
      <c r="F135" s="89">
        <v>3</v>
      </c>
      <c r="G135" s="45">
        <f t="shared" si="3"/>
        <v>1</v>
      </c>
      <c r="H135" s="70" t="s">
        <v>421</v>
      </c>
    </row>
    <row r="136" spans="1:8" s="107" customFormat="1" ht="54" outlineLevel="2" x14ac:dyDescent="0.25">
      <c r="A136" s="42"/>
      <c r="B136" s="43" t="s">
        <v>278</v>
      </c>
      <c r="C136" s="89" t="s">
        <v>73</v>
      </c>
      <c r="D136" s="89">
        <v>100</v>
      </c>
      <c r="E136" s="89">
        <v>100</v>
      </c>
      <c r="F136" s="89">
        <v>43</v>
      </c>
      <c r="G136" s="45">
        <f t="shared" si="3"/>
        <v>0.43</v>
      </c>
      <c r="H136" s="70" t="s">
        <v>421</v>
      </c>
    </row>
    <row r="137" spans="1:8" s="107" customFormat="1" ht="54" outlineLevel="2" x14ac:dyDescent="0.25">
      <c r="A137" s="42"/>
      <c r="B137" s="108" t="s">
        <v>534</v>
      </c>
      <c r="C137" s="89" t="s">
        <v>73</v>
      </c>
      <c r="D137" s="89">
        <v>1.5</v>
      </c>
      <c r="E137" s="89">
        <v>3.5</v>
      </c>
      <c r="F137" s="89">
        <v>4</v>
      </c>
      <c r="G137" s="45">
        <f t="shared" si="3"/>
        <v>1.1428571428571428</v>
      </c>
      <c r="H137" s="70" t="s">
        <v>421</v>
      </c>
    </row>
    <row r="138" spans="1:8" s="10" customFormat="1" ht="27.75" customHeight="1" x14ac:dyDescent="0.25">
      <c r="A138" s="41" t="s">
        <v>91</v>
      </c>
      <c r="B138" s="217" t="s">
        <v>64</v>
      </c>
      <c r="C138" s="218"/>
      <c r="D138" s="218"/>
      <c r="E138" s="218"/>
      <c r="F138" s="218"/>
      <c r="G138" s="218"/>
      <c r="H138" s="219"/>
    </row>
    <row r="139" spans="1:8" s="31" customFormat="1" ht="54" outlineLevel="1" x14ac:dyDescent="0.25">
      <c r="A139" s="42"/>
      <c r="B139" s="43" t="s">
        <v>146</v>
      </c>
      <c r="C139" s="24" t="s">
        <v>147</v>
      </c>
      <c r="D139" s="24">
        <v>5</v>
      </c>
      <c r="E139" s="24">
        <v>7</v>
      </c>
      <c r="F139" s="24">
        <v>4</v>
      </c>
      <c r="G139" s="44">
        <f>F139/E139</f>
        <v>0.5714285714285714</v>
      </c>
      <c r="H139" s="26" t="s">
        <v>149</v>
      </c>
    </row>
    <row r="140" spans="1:8" s="31" customFormat="1" ht="27" outlineLevel="1" x14ac:dyDescent="0.25">
      <c r="A140" s="42"/>
      <c r="B140" s="43" t="s">
        <v>282</v>
      </c>
      <c r="C140" s="24" t="s">
        <v>147</v>
      </c>
      <c r="D140" s="24">
        <v>0</v>
      </c>
      <c r="E140" s="24">
        <v>0</v>
      </c>
      <c r="F140" s="24">
        <v>0</v>
      </c>
      <c r="G140" s="44" t="s">
        <v>117</v>
      </c>
      <c r="H140" s="26" t="s">
        <v>150</v>
      </c>
    </row>
    <row r="141" spans="1:8" s="31" customFormat="1" ht="27" outlineLevel="1" x14ac:dyDescent="0.25">
      <c r="A141" s="42"/>
      <c r="B141" s="43" t="s">
        <v>279</v>
      </c>
      <c r="C141" s="24" t="s">
        <v>73</v>
      </c>
      <c r="D141" s="24">
        <v>76</v>
      </c>
      <c r="E141" s="24">
        <v>83</v>
      </c>
      <c r="F141" s="24">
        <v>98.1</v>
      </c>
      <c r="G141" s="45">
        <f t="shared" ref="G141:G147" si="4">F141/E141</f>
        <v>1.1819277108433734</v>
      </c>
      <c r="H141" s="26" t="s">
        <v>316</v>
      </c>
    </row>
    <row r="142" spans="1:8" s="31" customFormat="1" ht="40.5" outlineLevel="1" x14ac:dyDescent="0.25">
      <c r="A142" s="42"/>
      <c r="B142" s="43" t="s">
        <v>280</v>
      </c>
      <c r="C142" s="24" t="s">
        <v>73</v>
      </c>
      <c r="D142" s="24">
        <v>48</v>
      </c>
      <c r="E142" s="24">
        <v>79.2</v>
      </c>
      <c r="F142" s="24">
        <v>98.9</v>
      </c>
      <c r="G142" s="45">
        <f t="shared" si="4"/>
        <v>1.2487373737373737</v>
      </c>
      <c r="H142" s="26" t="s">
        <v>316</v>
      </c>
    </row>
    <row r="143" spans="1:8" s="31" customFormat="1" ht="27" outlineLevel="1" x14ac:dyDescent="0.25">
      <c r="A143" s="42"/>
      <c r="B143" s="43" t="s">
        <v>281</v>
      </c>
      <c r="C143" s="24" t="s">
        <v>73</v>
      </c>
      <c r="D143" s="24">
        <v>68.3</v>
      </c>
      <c r="E143" s="24">
        <v>86</v>
      </c>
      <c r="F143" s="24">
        <v>96.2</v>
      </c>
      <c r="G143" s="45">
        <f t="shared" si="4"/>
        <v>1.1186046511627907</v>
      </c>
      <c r="H143" s="26" t="s">
        <v>316</v>
      </c>
    </row>
    <row r="144" spans="1:8" s="31" customFormat="1" ht="27" outlineLevel="1" x14ac:dyDescent="0.25">
      <c r="A144" s="42"/>
      <c r="B144" s="43" t="s">
        <v>151</v>
      </c>
      <c r="C144" s="24" t="s">
        <v>73</v>
      </c>
      <c r="D144" s="46">
        <v>23</v>
      </c>
      <c r="E144" s="46">
        <v>18.399999999999999</v>
      </c>
      <c r="F144" s="46">
        <v>17.5</v>
      </c>
      <c r="G144" s="45">
        <f t="shared" si="4"/>
        <v>0.95108695652173925</v>
      </c>
      <c r="H144" s="26" t="s">
        <v>150</v>
      </c>
    </row>
    <row r="145" spans="1:8" s="31" customFormat="1" ht="63.75" customHeight="1" outlineLevel="1" x14ac:dyDescent="0.25">
      <c r="A145" s="42"/>
      <c r="B145" s="43" t="s">
        <v>283</v>
      </c>
      <c r="C145" s="24" t="s">
        <v>73</v>
      </c>
      <c r="D145" s="24">
        <v>9.5</v>
      </c>
      <c r="E145" s="24">
        <v>43.3</v>
      </c>
      <c r="F145" s="24">
        <v>8</v>
      </c>
      <c r="G145" s="44">
        <f t="shared" si="4"/>
        <v>0.18475750577367206</v>
      </c>
      <c r="H145" s="26" t="s">
        <v>150</v>
      </c>
    </row>
    <row r="146" spans="1:8" s="31" customFormat="1" ht="54" outlineLevel="1" x14ac:dyDescent="0.25">
      <c r="A146" s="42"/>
      <c r="B146" s="43" t="s">
        <v>284</v>
      </c>
      <c r="C146" s="24" t="s">
        <v>73</v>
      </c>
      <c r="D146" s="24">
        <v>0</v>
      </c>
      <c r="E146" s="24">
        <v>5.0999999999999996</v>
      </c>
      <c r="F146" s="24">
        <v>7.7</v>
      </c>
      <c r="G146" s="44">
        <f t="shared" si="4"/>
        <v>1.5098039215686276</v>
      </c>
      <c r="H146" s="26" t="s">
        <v>150</v>
      </c>
    </row>
    <row r="147" spans="1:8" s="31" customFormat="1" ht="27" outlineLevel="1" x14ac:dyDescent="0.25">
      <c r="A147" s="42"/>
      <c r="B147" s="43" t="s">
        <v>148</v>
      </c>
      <c r="C147" s="24" t="s">
        <v>73</v>
      </c>
      <c r="D147" s="24">
        <v>100</v>
      </c>
      <c r="E147" s="24">
        <v>100</v>
      </c>
      <c r="F147" s="24">
        <v>100</v>
      </c>
      <c r="G147" s="44">
        <f t="shared" si="4"/>
        <v>1</v>
      </c>
      <c r="H147" s="26" t="s">
        <v>149</v>
      </c>
    </row>
    <row r="148" spans="1:8" s="10" customFormat="1" ht="30.75" customHeight="1" x14ac:dyDescent="0.25">
      <c r="A148" s="41" t="s">
        <v>92</v>
      </c>
      <c r="B148" s="217" t="s">
        <v>44</v>
      </c>
      <c r="C148" s="218"/>
      <c r="D148" s="218"/>
      <c r="E148" s="218"/>
      <c r="F148" s="218"/>
      <c r="G148" s="218"/>
      <c r="H148" s="219"/>
    </row>
    <row r="149" spans="1:8" s="10" customFormat="1" outlineLevel="1" x14ac:dyDescent="0.25">
      <c r="A149" s="46"/>
      <c r="B149" s="220" t="s">
        <v>285</v>
      </c>
      <c r="C149" s="221"/>
      <c r="D149" s="221"/>
      <c r="E149" s="221"/>
      <c r="F149" s="221"/>
      <c r="G149" s="221"/>
      <c r="H149" s="222"/>
    </row>
    <row r="150" spans="1:8" s="10" customFormat="1" ht="40.5" outlineLevel="2" x14ac:dyDescent="0.25">
      <c r="A150" s="68"/>
      <c r="B150" s="58" t="s">
        <v>308</v>
      </c>
      <c r="C150" s="49" t="s">
        <v>101</v>
      </c>
      <c r="D150" s="49">
        <v>4</v>
      </c>
      <c r="E150" s="49">
        <v>0</v>
      </c>
      <c r="F150" s="49">
        <v>0</v>
      </c>
      <c r="G150" s="69"/>
      <c r="H150" s="51" t="s">
        <v>309</v>
      </c>
    </row>
    <row r="151" spans="1:8" s="10" customFormat="1" ht="40.5" outlineLevel="2" x14ac:dyDescent="0.25">
      <c r="A151" s="68"/>
      <c r="B151" s="58" t="s">
        <v>482</v>
      </c>
      <c r="C151" s="49" t="s">
        <v>101</v>
      </c>
      <c r="D151" s="49">
        <v>10</v>
      </c>
      <c r="E151" s="49">
        <v>12</v>
      </c>
      <c r="F151" s="49">
        <v>0</v>
      </c>
      <c r="G151" s="69"/>
      <c r="H151" s="51" t="s">
        <v>477</v>
      </c>
    </row>
    <row r="152" spans="1:8" s="10" customFormat="1" ht="30" customHeight="1" outlineLevel="1" x14ac:dyDescent="0.25">
      <c r="A152" s="46"/>
      <c r="B152" s="220" t="s">
        <v>310</v>
      </c>
      <c r="C152" s="221"/>
      <c r="D152" s="221"/>
      <c r="E152" s="221"/>
      <c r="F152" s="221"/>
      <c r="G152" s="221"/>
      <c r="H152" s="222"/>
    </row>
    <row r="153" spans="1:8" s="10" customFormat="1" ht="112.5" customHeight="1" outlineLevel="2" x14ac:dyDescent="0.25">
      <c r="A153" s="71"/>
      <c r="B153" s="72" t="s">
        <v>475</v>
      </c>
      <c r="C153" s="49" t="s">
        <v>73</v>
      </c>
      <c r="D153" s="49">
        <v>50</v>
      </c>
      <c r="E153" s="49">
        <v>99</v>
      </c>
      <c r="F153" s="49">
        <v>99</v>
      </c>
      <c r="G153" s="69">
        <f>F153/E153</f>
        <v>1</v>
      </c>
      <c r="H153" s="50" t="s">
        <v>477</v>
      </c>
    </row>
    <row r="154" spans="1:8" s="10" customFormat="1" ht="45" customHeight="1" outlineLevel="2" x14ac:dyDescent="0.25">
      <c r="A154" s="71"/>
      <c r="B154" s="72" t="s">
        <v>478</v>
      </c>
      <c r="C154" s="49" t="s">
        <v>73</v>
      </c>
      <c r="D154" s="49">
        <v>95</v>
      </c>
      <c r="E154" s="49">
        <v>98</v>
      </c>
      <c r="F154" s="49">
        <v>0</v>
      </c>
      <c r="G154" s="69">
        <f>F154/E154</f>
        <v>0</v>
      </c>
      <c r="H154" s="50" t="s">
        <v>477</v>
      </c>
    </row>
    <row r="155" spans="1:8" s="10" customFormat="1" ht="40.5" outlineLevel="2" x14ac:dyDescent="0.25">
      <c r="A155" s="71"/>
      <c r="B155" s="72" t="s">
        <v>476</v>
      </c>
      <c r="C155" s="49" t="s">
        <v>73</v>
      </c>
      <c r="D155" s="49">
        <v>0</v>
      </c>
      <c r="E155" s="49">
        <v>100</v>
      </c>
      <c r="F155" s="49">
        <v>100</v>
      </c>
      <c r="G155" s="69">
        <f>F155/E155</f>
        <v>1</v>
      </c>
      <c r="H155" s="50" t="s">
        <v>477</v>
      </c>
    </row>
    <row r="156" spans="1:8" s="10" customFormat="1" ht="54.75" customHeight="1" outlineLevel="2" x14ac:dyDescent="0.25">
      <c r="A156" s="71"/>
      <c r="B156" s="72" t="s">
        <v>479</v>
      </c>
      <c r="C156" s="49" t="s">
        <v>286</v>
      </c>
      <c r="D156" s="49">
        <v>3.8</v>
      </c>
      <c r="E156" s="84">
        <v>4</v>
      </c>
      <c r="F156" s="85">
        <v>4</v>
      </c>
      <c r="G156" s="69">
        <f>F156/E156</f>
        <v>1</v>
      </c>
      <c r="H156" s="51" t="s">
        <v>480</v>
      </c>
    </row>
    <row r="157" spans="1:8" s="10" customFormat="1" ht="81" outlineLevel="2" x14ac:dyDescent="0.25">
      <c r="A157" s="46"/>
      <c r="B157" s="72" t="s">
        <v>481</v>
      </c>
      <c r="C157" s="49" t="s">
        <v>186</v>
      </c>
      <c r="D157" s="49">
        <v>0</v>
      </c>
      <c r="E157" s="84">
        <v>20</v>
      </c>
      <c r="F157" s="85">
        <v>10</v>
      </c>
      <c r="G157" s="69">
        <f>F157/E157</f>
        <v>0.5</v>
      </c>
      <c r="H157" s="51" t="s">
        <v>477</v>
      </c>
    </row>
    <row r="158" spans="1:8" s="10" customFormat="1" x14ac:dyDescent="0.25">
      <c r="A158" s="41" t="s">
        <v>93</v>
      </c>
      <c r="B158" s="217" t="s">
        <v>70</v>
      </c>
      <c r="C158" s="218"/>
      <c r="D158" s="218"/>
      <c r="E158" s="218"/>
      <c r="F158" s="218"/>
      <c r="G158" s="218"/>
      <c r="H158" s="219"/>
    </row>
    <row r="159" spans="1:8" s="107" customFormat="1" ht="67.5" outlineLevel="1" x14ac:dyDescent="0.25">
      <c r="A159" s="42"/>
      <c r="B159" s="43" t="s">
        <v>287</v>
      </c>
      <c r="C159" s="144" t="s">
        <v>135</v>
      </c>
      <c r="D159" s="144">
        <v>0</v>
      </c>
      <c r="E159" s="144">
        <v>0</v>
      </c>
      <c r="F159" s="144">
        <v>0</v>
      </c>
      <c r="G159" s="45"/>
      <c r="H159" s="70" t="s">
        <v>422</v>
      </c>
    </row>
    <row r="160" spans="1:8" s="107" customFormat="1" ht="67.5" outlineLevel="1" x14ac:dyDescent="0.25">
      <c r="A160" s="42"/>
      <c r="B160" s="43" t="s">
        <v>288</v>
      </c>
      <c r="C160" s="144" t="s">
        <v>73</v>
      </c>
      <c r="D160" s="144">
        <v>43</v>
      </c>
      <c r="E160" s="144">
        <v>71</v>
      </c>
      <c r="F160" s="144">
        <v>71</v>
      </c>
      <c r="G160" s="45">
        <f>F160/E160</f>
        <v>1</v>
      </c>
      <c r="H160" s="70" t="s">
        <v>422</v>
      </c>
    </row>
    <row r="161" spans="1:8" s="107" customFormat="1" ht="67.5" outlineLevel="1" x14ac:dyDescent="0.25">
      <c r="A161" s="42"/>
      <c r="B161" s="43" t="s">
        <v>289</v>
      </c>
      <c r="C161" s="144" t="s">
        <v>73</v>
      </c>
      <c r="D161" s="144">
        <v>0</v>
      </c>
      <c r="E161" s="144">
        <v>0</v>
      </c>
      <c r="F161" s="144">
        <v>0</v>
      </c>
      <c r="G161" s="45"/>
      <c r="H161" s="70" t="s">
        <v>422</v>
      </c>
    </row>
    <row r="162" spans="1:8" s="107" customFormat="1" ht="67.5" outlineLevel="1" x14ac:dyDescent="0.25">
      <c r="A162" s="42"/>
      <c r="B162" s="43" t="s">
        <v>134</v>
      </c>
      <c r="C162" s="144" t="s">
        <v>73</v>
      </c>
      <c r="D162" s="144">
        <v>25</v>
      </c>
      <c r="E162" s="144">
        <v>29</v>
      </c>
      <c r="F162" s="144">
        <v>29</v>
      </c>
      <c r="G162" s="45">
        <f>F162/E162</f>
        <v>1</v>
      </c>
      <c r="H162" s="70" t="s">
        <v>422</v>
      </c>
    </row>
    <row r="163" spans="1:8" s="107" customFormat="1" ht="73.5" customHeight="1" outlineLevel="1" x14ac:dyDescent="0.25">
      <c r="A163" s="42"/>
      <c r="B163" s="108" t="s">
        <v>508</v>
      </c>
      <c r="C163" s="144" t="s">
        <v>73</v>
      </c>
      <c r="D163" s="144">
        <v>0</v>
      </c>
      <c r="E163" s="144">
        <v>100</v>
      </c>
      <c r="F163" s="144">
        <v>0</v>
      </c>
      <c r="G163" s="45">
        <f>F163/E163</f>
        <v>0</v>
      </c>
      <c r="H163" s="70" t="s">
        <v>422</v>
      </c>
    </row>
    <row r="164" spans="1:8" s="10" customFormat="1" ht="12.75" customHeight="1" x14ac:dyDescent="0.25">
      <c r="A164" s="41" t="s">
        <v>94</v>
      </c>
      <c r="B164" s="217" t="s">
        <v>192</v>
      </c>
      <c r="C164" s="218"/>
      <c r="D164" s="218"/>
      <c r="E164" s="218"/>
      <c r="F164" s="218"/>
      <c r="G164" s="218"/>
      <c r="H164" s="219"/>
    </row>
    <row r="165" spans="1:8" s="87" customFormat="1" ht="40.5" outlineLevel="2" x14ac:dyDescent="0.25">
      <c r="A165" s="42"/>
      <c r="B165" s="61" t="s">
        <v>155</v>
      </c>
      <c r="C165" s="145" t="s">
        <v>73</v>
      </c>
      <c r="D165" s="46">
        <v>7</v>
      </c>
      <c r="E165" s="46">
        <v>5</v>
      </c>
      <c r="F165" s="46">
        <v>4</v>
      </c>
      <c r="G165" s="44">
        <f>F165/E165</f>
        <v>0.8</v>
      </c>
      <c r="H165" s="145" t="s">
        <v>483</v>
      </c>
    </row>
    <row r="166" spans="1:8" s="87" customFormat="1" ht="54" outlineLevel="2" x14ac:dyDescent="0.25">
      <c r="A166" s="42"/>
      <c r="B166" s="61" t="s">
        <v>156</v>
      </c>
      <c r="C166" s="145" t="s">
        <v>73</v>
      </c>
      <c r="D166" s="46">
        <v>23</v>
      </c>
      <c r="E166" s="46">
        <v>18</v>
      </c>
      <c r="F166" s="46">
        <v>10</v>
      </c>
      <c r="G166" s="44">
        <f>F166/E166</f>
        <v>0.55555555555555558</v>
      </c>
      <c r="H166" s="145" t="s">
        <v>483</v>
      </c>
    </row>
    <row r="167" spans="1:8" s="87" customFormat="1" ht="40.5" outlineLevel="2" x14ac:dyDescent="0.25">
      <c r="A167" s="42"/>
      <c r="B167" s="61" t="s">
        <v>157</v>
      </c>
      <c r="C167" s="145" t="s">
        <v>73</v>
      </c>
      <c r="D167" s="46">
        <v>83</v>
      </c>
      <c r="E167" s="46">
        <v>92</v>
      </c>
      <c r="F167" s="46">
        <v>38</v>
      </c>
      <c r="G167" s="44">
        <f>F167/E167</f>
        <v>0.41304347826086957</v>
      </c>
      <c r="H167" s="145" t="s">
        <v>483</v>
      </c>
    </row>
    <row r="168" spans="1:8" s="87" customFormat="1" ht="40.5" outlineLevel="2" x14ac:dyDescent="0.25">
      <c r="A168" s="42"/>
      <c r="B168" s="61" t="s">
        <v>290</v>
      </c>
      <c r="C168" s="145" t="s">
        <v>73</v>
      </c>
      <c r="D168" s="46">
        <v>100</v>
      </c>
      <c r="E168" s="46">
        <v>100</v>
      </c>
      <c r="F168" s="46" t="s">
        <v>342</v>
      </c>
      <c r="G168" s="44">
        <v>1</v>
      </c>
      <c r="H168" s="145" t="s">
        <v>483</v>
      </c>
    </row>
    <row r="169" spans="1:8" s="10" customFormat="1" x14ac:dyDescent="0.25">
      <c r="A169" s="41" t="s">
        <v>95</v>
      </c>
      <c r="B169" s="217" t="s">
        <v>47</v>
      </c>
      <c r="C169" s="218"/>
      <c r="D169" s="218"/>
      <c r="E169" s="218"/>
      <c r="F169" s="218"/>
      <c r="G169" s="218"/>
      <c r="H169" s="219"/>
    </row>
    <row r="170" spans="1:8" s="87" customFormat="1" ht="27" outlineLevel="2" x14ac:dyDescent="0.25">
      <c r="A170" s="42"/>
      <c r="B170" s="61" t="s">
        <v>158</v>
      </c>
      <c r="C170" s="98" t="s">
        <v>101</v>
      </c>
      <c r="D170" s="46">
        <v>78</v>
      </c>
      <c r="E170" s="46">
        <v>196</v>
      </c>
      <c r="F170" s="46">
        <v>209</v>
      </c>
      <c r="G170" s="44">
        <f>F170/E170</f>
        <v>1.0663265306122449</v>
      </c>
      <c r="H170" s="98" t="s">
        <v>160</v>
      </c>
    </row>
    <row r="171" spans="1:8" s="87" customFormat="1" ht="33.75" customHeight="1" outlineLevel="2" x14ac:dyDescent="0.25">
      <c r="A171" s="42"/>
      <c r="B171" s="61" t="s">
        <v>159</v>
      </c>
      <c r="C171" s="98" t="s">
        <v>147</v>
      </c>
      <c r="D171" s="46">
        <v>582</v>
      </c>
      <c r="E171" s="46">
        <v>3200</v>
      </c>
      <c r="F171" s="46">
        <v>3174</v>
      </c>
      <c r="G171" s="44">
        <f>F171/E171</f>
        <v>0.99187499999999995</v>
      </c>
      <c r="H171" s="98" t="s">
        <v>160</v>
      </c>
    </row>
    <row r="172" spans="1:8" s="87" customFormat="1" ht="40.5" outlineLevel="2" x14ac:dyDescent="0.25">
      <c r="A172" s="42"/>
      <c r="B172" s="61" t="s">
        <v>161</v>
      </c>
      <c r="C172" s="98" t="s">
        <v>73</v>
      </c>
      <c r="D172" s="46">
        <v>80</v>
      </c>
      <c r="E172" s="46">
        <v>89</v>
      </c>
      <c r="F172" s="46">
        <v>97</v>
      </c>
      <c r="G172" s="44">
        <f>F172/E172</f>
        <v>1.0898876404494382</v>
      </c>
      <c r="H172" s="98" t="s">
        <v>160</v>
      </c>
    </row>
    <row r="173" spans="1:8" s="87" customFormat="1" ht="130.5" customHeight="1" outlineLevel="2" x14ac:dyDescent="0.25">
      <c r="A173" s="42"/>
      <c r="B173" s="61" t="s">
        <v>162</v>
      </c>
      <c r="C173" s="98" t="s">
        <v>73</v>
      </c>
      <c r="D173" s="46">
        <v>73.2</v>
      </c>
      <c r="E173" s="57">
        <v>93</v>
      </c>
      <c r="F173" s="46">
        <v>100</v>
      </c>
      <c r="G173" s="44">
        <f>F173/E173</f>
        <v>1.075268817204301</v>
      </c>
      <c r="H173" s="98" t="s">
        <v>163</v>
      </c>
    </row>
    <row r="174" spans="1:8" s="10" customFormat="1" x14ac:dyDescent="0.25">
      <c r="A174" s="41" t="s">
        <v>96</v>
      </c>
      <c r="B174" s="217" t="s">
        <v>54</v>
      </c>
      <c r="C174" s="218"/>
      <c r="D174" s="218"/>
      <c r="E174" s="218"/>
      <c r="F174" s="218"/>
      <c r="G174" s="218"/>
      <c r="H174" s="219"/>
    </row>
    <row r="175" spans="1:8" s="87" customFormat="1" ht="15" customHeight="1" outlineLevel="1" x14ac:dyDescent="0.25">
      <c r="A175" s="42"/>
      <c r="B175" s="220" t="s">
        <v>48</v>
      </c>
      <c r="C175" s="221"/>
      <c r="D175" s="221"/>
      <c r="E175" s="221"/>
      <c r="F175" s="221"/>
      <c r="G175" s="221"/>
      <c r="H175" s="222"/>
    </row>
    <row r="176" spans="1:8" s="87" customFormat="1" ht="40.5" customHeight="1" outlineLevel="2" x14ac:dyDescent="0.25">
      <c r="A176" s="42"/>
      <c r="B176" s="61" t="s">
        <v>166</v>
      </c>
      <c r="C176" s="46" t="s">
        <v>165</v>
      </c>
      <c r="D176" s="46" t="s">
        <v>167</v>
      </c>
      <c r="E176" s="46">
        <v>0.68530000000000002</v>
      </c>
      <c r="F176" s="46">
        <v>0</v>
      </c>
      <c r="G176" s="45">
        <v>0</v>
      </c>
      <c r="H176" s="144" t="s">
        <v>471</v>
      </c>
    </row>
    <row r="177" spans="1:8" s="87" customFormat="1" ht="40.5" outlineLevel="2" x14ac:dyDescent="0.25">
      <c r="A177" s="42"/>
      <c r="B177" s="61" t="s">
        <v>49</v>
      </c>
      <c r="C177" s="46" t="s">
        <v>165</v>
      </c>
      <c r="D177" s="46" t="s">
        <v>168</v>
      </c>
      <c r="E177" s="46">
        <v>3</v>
      </c>
      <c r="F177" s="46">
        <v>0</v>
      </c>
      <c r="G177" s="45">
        <f>F177/E177</f>
        <v>0</v>
      </c>
      <c r="H177" s="144" t="s">
        <v>471</v>
      </c>
    </row>
    <row r="178" spans="1:8" s="87" customFormat="1" ht="15" customHeight="1" outlineLevel="1" x14ac:dyDescent="0.25">
      <c r="A178" s="42"/>
      <c r="B178" s="220" t="s">
        <v>50</v>
      </c>
      <c r="C178" s="221"/>
      <c r="D178" s="221"/>
      <c r="E178" s="221"/>
      <c r="F178" s="221"/>
      <c r="G178" s="221"/>
      <c r="H178" s="222"/>
    </row>
    <row r="179" spans="1:8" s="87" customFormat="1" ht="40.5" outlineLevel="2" x14ac:dyDescent="0.25">
      <c r="A179" s="42"/>
      <c r="B179" s="61" t="s">
        <v>169</v>
      </c>
      <c r="C179" s="145" t="s">
        <v>101</v>
      </c>
      <c r="D179" s="46" t="s">
        <v>172</v>
      </c>
      <c r="E179" s="46">
        <v>180</v>
      </c>
      <c r="F179" s="46">
        <v>65</v>
      </c>
      <c r="G179" s="45">
        <f>F179/E179</f>
        <v>0.3611111111111111</v>
      </c>
      <c r="H179" s="144" t="s">
        <v>471</v>
      </c>
    </row>
    <row r="180" spans="1:8" s="87" customFormat="1" ht="40.5" outlineLevel="2" x14ac:dyDescent="0.25">
      <c r="A180" s="42"/>
      <c r="B180" s="61" t="s">
        <v>170</v>
      </c>
      <c r="C180" s="145" t="s">
        <v>101</v>
      </c>
      <c r="D180" s="181">
        <v>8472</v>
      </c>
      <c r="E180" s="181">
        <v>7800</v>
      </c>
      <c r="F180" s="46">
        <v>3167</v>
      </c>
      <c r="G180" s="45">
        <f>F180/E180</f>
        <v>0.40602564102564104</v>
      </c>
      <c r="H180" s="144" t="s">
        <v>471</v>
      </c>
    </row>
    <row r="181" spans="1:8" s="87" customFormat="1" ht="40.5" outlineLevel="2" x14ac:dyDescent="0.25">
      <c r="A181" s="42"/>
      <c r="B181" s="61" t="s">
        <v>171</v>
      </c>
      <c r="C181" s="145" t="s">
        <v>101</v>
      </c>
      <c r="D181" s="46">
        <v>46</v>
      </c>
      <c r="E181" s="46">
        <v>46</v>
      </c>
      <c r="F181" s="46">
        <v>0</v>
      </c>
      <c r="G181" s="45">
        <f>F181/E181</f>
        <v>0</v>
      </c>
      <c r="H181" s="144" t="s">
        <v>471</v>
      </c>
    </row>
    <row r="182" spans="1:8" s="87" customFormat="1" ht="15" customHeight="1" outlineLevel="1" x14ac:dyDescent="0.25">
      <c r="A182" s="42"/>
      <c r="B182" s="220" t="s">
        <v>173</v>
      </c>
      <c r="C182" s="221"/>
      <c r="D182" s="221"/>
      <c r="E182" s="221"/>
      <c r="F182" s="221"/>
      <c r="G182" s="221"/>
      <c r="H182" s="222"/>
    </row>
    <row r="183" spans="1:8" s="87" customFormat="1" ht="40.5" outlineLevel="2" x14ac:dyDescent="0.25">
      <c r="A183" s="42"/>
      <c r="B183" s="61" t="s">
        <v>174</v>
      </c>
      <c r="C183" s="145" t="s">
        <v>175</v>
      </c>
      <c r="D183" s="182">
        <v>45776</v>
      </c>
      <c r="E183" s="182">
        <v>47552</v>
      </c>
      <c r="F183" s="182">
        <v>47552</v>
      </c>
      <c r="G183" s="45">
        <f>F183/E183</f>
        <v>1</v>
      </c>
      <c r="H183" s="144" t="s">
        <v>471</v>
      </c>
    </row>
    <row r="184" spans="1:8" s="87" customFormat="1" ht="40.5" outlineLevel="2" x14ac:dyDescent="0.25">
      <c r="A184" s="42"/>
      <c r="B184" s="61" t="s">
        <v>176</v>
      </c>
      <c r="C184" s="145" t="s">
        <v>101</v>
      </c>
      <c r="D184" s="46" t="s">
        <v>179</v>
      </c>
      <c r="E184" s="46" t="s">
        <v>179</v>
      </c>
      <c r="F184" s="46">
        <v>35</v>
      </c>
      <c r="G184" s="45">
        <f>F184/E184</f>
        <v>1</v>
      </c>
      <c r="H184" s="144" t="s">
        <v>471</v>
      </c>
    </row>
    <row r="185" spans="1:8" s="87" customFormat="1" ht="40.5" outlineLevel="2" x14ac:dyDescent="0.25">
      <c r="A185" s="42"/>
      <c r="B185" s="61" t="s">
        <v>291</v>
      </c>
      <c r="C185" s="145" t="s">
        <v>101</v>
      </c>
      <c r="D185" s="169">
        <v>1400</v>
      </c>
      <c r="E185" s="169">
        <v>1490</v>
      </c>
      <c r="F185" s="169">
        <v>1460</v>
      </c>
      <c r="G185" s="45">
        <f>F185/E185</f>
        <v>0.97986577181208057</v>
      </c>
      <c r="H185" s="144" t="s">
        <v>471</v>
      </c>
    </row>
    <row r="186" spans="1:8" s="87" customFormat="1" ht="40.5" outlineLevel="2" x14ac:dyDescent="0.25">
      <c r="A186" s="42"/>
      <c r="B186" s="61" t="s">
        <v>177</v>
      </c>
      <c r="C186" s="145" t="s">
        <v>112</v>
      </c>
      <c r="D186" s="169">
        <v>7500</v>
      </c>
      <c r="E186" s="169">
        <v>7700</v>
      </c>
      <c r="F186" s="169">
        <v>7700</v>
      </c>
      <c r="G186" s="45">
        <f>F186/E186</f>
        <v>1</v>
      </c>
      <c r="H186" s="144" t="s">
        <v>471</v>
      </c>
    </row>
    <row r="187" spans="1:8" s="87" customFormat="1" ht="40.5" outlineLevel="2" x14ac:dyDescent="0.25">
      <c r="A187" s="42"/>
      <c r="B187" s="61" t="s">
        <v>178</v>
      </c>
      <c r="C187" s="145" t="s">
        <v>130</v>
      </c>
      <c r="D187" s="46" t="s">
        <v>180</v>
      </c>
      <c r="E187" s="46">
        <v>6</v>
      </c>
      <c r="F187" s="46">
        <v>6</v>
      </c>
      <c r="G187" s="45">
        <f>F187/E187</f>
        <v>1</v>
      </c>
      <c r="H187" s="144" t="s">
        <v>471</v>
      </c>
    </row>
    <row r="188" spans="1:8" s="10" customFormat="1" x14ac:dyDescent="0.25">
      <c r="A188" s="41" t="s">
        <v>97</v>
      </c>
      <c r="B188" s="217" t="s">
        <v>338</v>
      </c>
      <c r="C188" s="218"/>
      <c r="D188" s="218"/>
      <c r="E188" s="218"/>
      <c r="F188" s="218"/>
      <c r="G188" s="218"/>
      <c r="H188" s="219"/>
    </row>
    <row r="189" spans="1:8" s="87" customFormat="1" ht="15" customHeight="1" outlineLevel="1" x14ac:dyDescent="0.25">
      <c r="A189" s="42"/>
      <c r="B189" s="220" t="s">
        <v>181</v>
      </c>
      <c r="C189" s="221"/>
      <c r="D189" s="221"/>
      <c r="E189" s="221"/>
      <c r="F189" s="221"/>
      <c r="G189" s="221"/>
      <c r="H189" s="222"/>
    </row>
    <row r="190" spans="1:8" s="87" customFormat="1" ht="67.5" outlineLevel="2" x14ac:dyDescent="0.25">
      <c r="A190" s="42"/>
      <c r="B190" s="61" t="s">
        <v>292</v>
      </c>
      <c r="C190" s="46" t="s">
        <v>73</v>
      </c>
      <c r="D190" s="46">
        <v>103</v>
      </c>
      <c r="E190" s="46" t="s">
        <v>183</v>
      </c>
      <c r="F190" s="45">
        <v>0</v>
      </c>
      <c r="G190" s="46" t="s">
        <v>117</v>
      </c>
      <c r="H190" s="144" t="s">
        <v>454</v>
      </c>
    </row>
    <row r="191" spans="1:8" s="87" customFormat="1" ht="54" outlineLevel="2" x14ac:dyDescent="0.25">
      <c r="A191" s="42"/>
      <c r="B191" s="61" t="s">
        <v>182</v>
      </c>
      <c r="C191" s="165" t="s">
        <v>73</v>
      </c>
      <c r="D191" s="166">
        <v>95</v>
      </c>
      <c r="E191" s="46" t="s">
        <v>183</v>
      </c>
      <c r="F191" s="44">
        <v>0</v>
      </c>
      <c r="G191" s="46" t="s">
        <v>117</v>
      </c>
      <c r="H191" s="144" t="s">
        <v>454</v>
      </c>
    </row>
    <row r="192" spans="1:8" s="87" customFormat="1" ht="54" outlineLevel="2" x14ac:dyDescent="0.25">
      <c r="A192" s="42"/>
      <c r="B192" s="61" t="s">
        <v>293</v>
      </c>
      <c r="C192" s="167"/>
      <c r="D192" s="166">
        <v>1</v>
      </c>
      <c r="E192" s="166" t="s">
        <v>294</v>
      </c>
      <c r="F192" s="170">
        <v>1</v>
      </c>
      <c r="G192" s="167">
        <v>1</v>
      </c>
      <c r="H192" s="144" t="s">
        <v>454</v>
      </c>
    </row>
    <row r="193" spans="1:8" s="87" customFormat="1" ht="48" customHeight="1" outlineLevel="2" x14ac:dyDescent="0.25">
      <c r="A193" s="42"/>
      <c r="B193" s="61" t="s">
        <v>295</v>
      </c>
      <c r="C193" s="167" t="s">
        <v>73</v>
      </c>
      <c r="D193" s="166" t="s">
        <v>296</v>
      </c>
      <c r="E193" s="166" t="s">
        <v>296</v>
      </c>
      <c r="F193" s="166" t="s">
        <v>296</v>
      </c>
      <c r="G193" s="167">
        <v>1</v>
      </c>
      <c r="H193" s="144" t="s">
        <v>454</v>
      </c>
    </row>
    <row r="194" spans="1:8" s="87" customFormat="1" ht="15" customHeight="1" outlineLevel="1" x14ac:dyDescent="0.25">
      <c r="A194" s="42"/>
      <c r="B194" s="220" t="s">
        <v>184</v>
      </c>
      <c r="C194" s="221"/>
      <c r="D194" s="221"/>
      <c r="E194" s="221"/>
      <c r="F194" s="221"/>
      <c r="G194" s="221"/>
      <c r="H194" s="222"/>
    </row>
    <row r="195" spans="1:8" s="87" customFormat="1" ht="67.5" outlineLevel="2" x14ac:dyDescent="0.25">
      <c r="A195" s="42"/>
      <c r="B195" s="61" t="s">
        <v>297</v>
      </c>
      <c r="C195" s="145" t="s">
        <v>186</v>
      </c>
      <c r="D195" s="46">
        <v>10</v>
      </c>
      <c r="E195" s="46" t="s">
        <v>298</v>
      </c>
      <c r="F195" s="46">
        <v>0</v>
      </c>
      <c r="G195" s="46" t="s">
        <v>117</v>
      </c>
      <c r="H195" s="144" t="s">
        <v>454</v>
      </c>
    </row>
    <row r="196" spans="1:8" s="87" customFormat="1" ht="54" outlineLevel="2" x14ac:dyDescent="0.25">
      <c r="A196" s="42"/>
      <c r="B196" s="61" t="s">
        <v>299</v>
      </c>
      <c r="C196" s="145"/>
      <c r="D196" s="46">
        <v>1</v>
      </c>
      <c r="E196" s="46">
        <v>1</v>
      </c>
      <c r="F196" s="46">
        <v>1</v>
      </c>
      <c r="G196" s="167">
        <v>1</v>
      </c>
      <c r="H196" s="144" t="s">
        <v>454</v>
      </c>
    </row>
    <row r="197" spans="1:8" s="87" customFormat="1" ht="15" customHeight="1" outlineLevel="1" x14ac:dyDescent="0.25">
      <c r="A197" s="42"/>
      <c r="B197" s="220" t="s">
        <v>185</v>
      </c>
      <c r="C197" s="221"/>
      <c r="D197" s="221"/>
      <c r="E197" s="221"/>
      <c r="F197" s="221"/>
      <c r="G197" s="221"/>
      <c r="H197" s="222"/>
    </row>
    <row r="198" spans="1:8" s="87" customFormat="1" ht="40.5" outlineLevel="2" x14ac:dyDescent="0.25">
      <c r="A198" s="42"/>
      <c r="B198" s="61" t="s">
        <v>300</v>
      </c>
      <c r="C198" s="145" t="s">
        <v>286</v>
      </c>
      <c r="D198" s="168">
        <v>77.8</v>
      </c>
      <c r="E198" s="168">
        <v>85</v>
      </c>
      <c r="F198" s="46">
        <v>80.099999999999994</v>
      </c>
      <c r="G198" s="167">
        <f>F198/E198</f>
        <v>0.9423529411764705</v>
      </c>
      <c r="H198" s="144" t="s">
        <v>454</v>
      </c>
    </row>
    <row r="199" spans="1:8" s="87" customFormat="1" ht="67.5" outlineLevel="2" x14ac:dyDescent="0.25">
      <c r="A199" s="42"/>
      <c r="B199" s="61" t="s">
        <v>187</v>
      </c>
      <c r="C199" s="145" t="s">
        <v>73</v>
      </c>
      <c r="D199" s="169">
        <v>100</v>
      </c>
      <c r="E199" s="169">
        <v>100</v>
      </c>
      <c r="F199" s="46">
        <v>100</v>
      </c>
      <c r="G199" s="167">
        <f>F199/E199</f>
        <v>1</v>
      </c>
      <c r="H199" s="144" t="s">
        <v>454</v>
      </c>
    </row>
    <row r="200" spans="1:8" s="87" customFormat="1" ht="40.5" outlineLevel="2" x14ac:dyDescent="0.25">
      <c r="A200" s="42"/>
      <c r="B200" s="61" t="s">
        <v>301</v>
      </c>
      <c r="C200" s="145"/>
      <c r="D200" s="169">
        <v>1</v>
      </c>
      <c r="E200" s="169">
        <v>1</v>
      </c>
      <c r="F200" s="169">
        <v>1</v>
      </c>
      <c r="G200" s="167">
        <f>F200/E200</f>
        <v>1</v>
      </c>
      <c r="H200" s="144" t="s">
        <v>454</v>
      </c>
    </row>
    <row r="201" spans="1:8" s="87" customFormat="1" ht="40.5" outlineLevel="2" x14ac:dyDescent="0.25">
      <c r="A201" s="42"/>
      <c r="B201" s="61" t="s">
        <v>302</v>
      </c>
      <c r="C201" s="46" t="s">
        <v>106</v>
      </c>
      <c r="D201" s="169">
        <v>373</v>
      </c>
      <c r="E201" s="169">
        <v>515</v>
      </c>
      <c r="F201" s="46">
        <v>824</v>
      </c>
      <c r="G201" s="167">
        <f>F201/E201</f>
        <v>1.6</v>
      </c>
      <c r="H201" s="144" t="s">
        <v>454</v>
      </c>
    </row>
    <row r="202" spans="1:8" s="10" customFormat="1" ht="18" customHeight="1" x14ac:dyDescent="0.25">
      <c r="A202" s="41" t="s">
        <v>98</v>
      </c>
      <c r="B202" s="217" t="s">
        <v>339</v>
      </c>
      <c r="C202" s="218"/>
      <c r="D202" s="218"/>
      <c r="E202" s="218"/>
      <c r="F202" s="218"/>
      <c r="G202" s="218"/>
      <c r="H202" s="219"/>
    </row>
    <row r="203" spans="1:8" s="87" customFormat="1" ht="67.5" outlineLevel="2" x14ac:dyDescent="0.25">
      <c r="A203" s="42"/>
      <c r="B203" s="61" t="s">
        <v>303</v>
      </c>
      <c r="C203" s="46" t="s">
        <v>73</v>
      </c>
      <c r="D203" s="46">
        <v>107</v>
      </c>
      <c r="E203" s="57" t="s">
        <v>183</v>
      </c>
      <c r="F203" s="44">
        <v>0</v>
      </c>
      <c r="G203" s="46" t="s">
        <v>117</v>
      </c>
      <c r="H203" s="144" t="s">
        <v>454</v>
      </c>
    </row>
    <row r="204" spans="1:8" s="87" customFormat="1" ht="40.5" outlineLevel="2" x14ac:dyDescent="0.25">
      <c r="A204" s="42"/>
      <c r="B204" s="61" t="s">
        <v>304</v>
      </c>
      <c r="C204" s="165"/>
      <c r="D204" s="166">
        <v>1</v>
      </c>
      <c r="E204" s="166">
        <v>1</v>
      </c>
      <c r="F204" s="45">
        <v>0.01</v>
      </c>
      <c r="G204" s="46" t="s">
        <v>117</v>
      </c>
      <c r="H204" s="144" t="s">
        <v>454</v>
      </c>
    </row>
    <row r="205" spans="1:8" s="87" customFormat="1" ht="40.5" outlineLevel="2" x14ac:dyDescent="0.25">
      <c r="A205" s="42"/>
      <c r="B205" s="61" t="s">
        <v>305</v>
      </c>
      <c r="C205" s="88" t="s">
        <v>194</v>
      </c>
      <c r="D205" s="46">
        <v>82</v>
      </c>
      <c r="E205" s="46">
        <v>84</v>
      </c>
      <c r="F205" s="46">
        <v>85.6</v>
      </c>
      <c r="G205" s="45">
        <f>F205/E205</f>
        <v>1.019047619047619</v>
      </c>
      <c r="H205" s="145" t="s">
        <v>454</v>
      </c>
    </row>
    <row r="206" spans="1:8" s="10" customFormat="1" x14ac:dyDescent="0.25"/>
    <row r="207" spans="1:8" s="10" customFormat="1" x14ac:dyDescent="0.25">
      <c r="A207" s="171" t="s">
        <v>188</v>
      </c>
      <c r="B207" s="216" t="s">
        <v>341</v>
      </c>
      <c r="C207" s="216"/>
      <c r="D207" s="216"/>
      <c r="E207" s="216"/>
      <c r="F207" s="216"/>
      <c r="G207" s="216"/>
      <c r="H207" s="216"/>
    </row>
    <row r="208" spans="1:8" s="10" customFormat="1" ht="34.5" customHeight="1" x14ac:dyDescent="0.25">
      <c r="A208" s="46" t="s">
        <v>340</v>
      </c>
      <c r="B208" s="223" t="s">
        <v>424</v>
      </c>
      <c r="C208" s="223"/>
      <c r="D208" s="223"/>
      <c r="E208" s="223"/>
      <c r="F208" s="223"/>
      <c r="G208" s="223"/>
      <c r="H208" s="223"/>
    </row>
    <row r="209" spans="1:8" s="10" customFormat="1" x14ac:dyDescent="0.25">
      <c r="A209" s="173" t="s">
        <v>355</v>
      </c>
      <c r="B209" s="216" t="s">
        <v>356</v>
      </c>
      <c r="C209" s="216"/>
      <c r="D209" s="216"/>
      <c r="E209" s="216"/>
      <c r="F209" s="216"/>
      <c r="G209" s="216"/>
      <c r="H209" s="216"/>
    </row>
    <row r="220" spans="1:8" ht="12" customHeight="1" x14ac:dyDescent="0.25"/>
  </sheetData>
  <mergeCells count="67">
    <mergeCell ref="B164:H164"/>
    <mergeCell ref="B169:H169"/>
    <mergeCell ref="B66:H66"/>
    <mergeCell ref="A4:A5"/>
    <mergeCell ref="B4:B5"/>
    <mergeCell ref="C4:C5"/>
    <mergeCell ref="D4:D5"/>
    <mergeCell ref="E4:E5"/>
    <mergeCell ref="B46:H46"/>
    <mergeCell ref="B41:H41"/>
    <mergeCell ref="H4:H5"/>
    <mergeCell ref="B54:H54"/>
    <mergeCell ref="B127:H127"/>
    <mergeCell ref="B79:H79"/>
    <mergeCell ref="B76:H76"/>
    <mergeCell ref="B58:H58"/>
    <mergeCell ref="A1:H1"/>
    <mergeCell ref="A2:H2"/>
    <mergeCell ref="G4:G5"/>
    <mergeCell ref="B65:H65"/>
    <mergeCell ref="B45:H45"/>
    <mergeCell ref="B61:H61"/>
    <mergeCell ref="B51:H51"/>
    <mergeCell ref="B6:H6"/>
    <mergeCell ref="B63:H63"/>
    <mergeCell ref="B11:H11"/>
    <mergeCell ref="B12:H12"/>
    <mergeCell ref="B21:H21"/>
    <mergeCell ref="B25:H25"/>
    <mergeCell ref="B29:H29"/>
    <mergeCell ref="B35:H35"/>
    <mergeCell ref="B39:H39"/>
    <mergeCell ref="B130:H130"/>
    <mergeCell ref="B105:H105"/>
    <mergeCell ref="B106:H106"/>
    <mergeCell ref="B112:H112"/>
    <mergeCell ref="B102:H102"/>
    <mergeCell ref="B123:H123"/>
    <mergeCell ref="B125:H125"/>
    <mergeCell ref="B158:H158"/>
    <mergeCell ref="B149:H149"/>
    <mergeCell ref="B152:H152"/>
    <mergeCell ref="B148:H148"/>
    <mergeCell ref="F4:F5"/>
    <mergeCell ref="B31:H31"/>
    <mergeCell ref="B32:H32"/>
    <mergeCell ref="B116:H116"/>
    <mergeCell ref="B117:H117"/>
    <mergeCell ref="B138:H138"/>
    <mergeCell ref="B86:H86"/>
    <mergeCell ref="B88:H88"/>
    <mergeCell ref="B85:H85"/>
    <mergeCell ref="B83:H83"/>
    <mergeCell ref="B114:H114"/>
    <mergeCell ref="B92:H92"/>
    <mergeCell ref="B174:H174"/>
    <mergeCell ref="B182:H182"/>
    <mergeCell ref="B175:H175"/>
    <mergeCell ref="B178:H178"/>
    <mergeCell ref="B188:H188"/>
    <mergeCell ref="B209:H209"/>
    <mergeCell ref="B207:H207"/>
    <mergeCell ref="B202:H202"/>
    <mergeCell ref="B189:H189"/>
    <mergeCell ref="B194:H194"/>
    <mergeCell ref="B197:H197"/>
    <mergeCell ref="B208:H208"/>
  </mergeCells>
  <pageMargins left="0.7" right="0.7" top="0.75" bottom="0.75" header="0.3" footer="0.3"/>
  <pageSetup paperSize="9"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1687"/>
  <sheetViews>
    <sheetView view="pageBreakPreview" zoomScale="60" zoomScaleNormal="70" workbookViewId="0">
      <selection activeCell="K8" sqref="K8"/>
    </sheetView>
  </sheetViews>
  <sheetFormatPr defaultRowHeight="13.5" outlineLevelRow="2" outlineLevelCol="1" x14ac:dyDescent="0.25"/>
  <cols>
    <col min="1" max="1" width="4.7109375" style="320" customWidth="1"/>
    <col min="2" max="2" width="42.85546875" style="326" customWidth="1"/>
    <col min="3" max="3" width="11.5703125" style="320" bestFit="1" customWidth="1"/>
    <col min="4" max="4" width="12.28515625" style="320" bestFit="1" customWidth="1"/>
    <col min="5" max="5" width="10.28515625" style="320" customWidth="1"/>
    <col min="6" max="6" width="13.28515625" style="320" bestFit="1" customWidth="1"/>
    <col min="7" max="7" width="11.42578125" style="320" hidden="1" customWidth="1" outlineLevel="1"/>
    <col min="8" max="8" width="11.5703125" style="320" bestFit="1" customWidth="1" collapsed="1"/>
    <col min="9" max="9" width="12.140625" style="320" customWidth="1"/>
    <col min="10" max="10" width="9.7109375" style="320" customWidth="1"/>
    <col min="11" max="11" width="13.140625" style="320" customWidth="1"/>
    <col min="12" max="12" width="11.42578125" style="320" hidden="1" customWidth="1" outlineLevel="1"/>
    <col min="13" max="13" width="7.85546875" style="320" bestFit="1" customWidth="1" collapsed="1"/>
    <col min="14" max="14" width="12.28515625" style="320" bestFit="1" customWidth="1"/>
    <col min="15" max="15" width="7.85546875" style="320" bestFit="1" customWidth="1"/>
    <col min="16" max="16" width="13.140625" style="320" customWidth="1"/>
    <col min="17" max="17" width="38.140625" style="327" bestFit="1" customWidth="1" outlineLevel="1"/>
    <col min="18" max="16384" width="9.140625" style="239"/>
  </cols>
  <sheetData>
    <row r="1" spans="1:18" s="234" customFormat="1" ht="15.75" x14ac:dyDescent="0.25">
      <c r="A1" s="233" t="s">
        <v>65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</row>
    <row r="2" spans="1:18" s="234" customFormat="1" ht="15.75" x14ac:dyDescent="0.25">
      <c r="A2" s="233" t="s">
        <v>732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</row>
    <row r="3" spans="1:18" x14ac:dyDescent="0.25">
      <c r="A3" s="235"/>
      <c r="B3" s="236"/>
      <c r="C3" s="237"/>
      <c r="D3" s="237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8"/>
    </row>
    <row r="4" spans="1:18" s="241" customFormat="1" ht="51" customHeight="1" x14ac:dyDescent="0.25">
      <c r="A4" s="240" t="s">
        <v>0</v>
      </c>
      <c r="B4" s="240" t="s">
        <v>16</v>
      </c>
      <c r="C4" s="240" t="s">
        <v>733</v>
      </c>
      <c r="D4" s="240"/>
      <c r="E4" s="240"/>
      <c r="F4" s="240"/>
      <c r="G4" s="240" t="s">
        <v>10</v>
      </c>
      <c r="H4" s="240" t="s">
        <v>734</v>
      </c>
      <c r="I4" s="240"/>
      <c r="J4" s="240"/>
      <c r="K4" s="240"/>
      <c r="L4" s="240" t="s">
        <v>10</v>
      </c>
      <c r="M4" s="240" t="s">
        <v>735</v>
      </c>
      <c r="N4" s="240"/>
      <c r="O4" s="240"/>
      <c r="P4" s="240"/>
      <c r="Q4" s="240" t="s">
        <v>60</v>
      </c>
    </row>
    <row r="5" spans="1:18" s="241" customFormat="1" ht="15.75" customHeight="1" x14ac:dyDescent="0.25">
      <c r="A5" s="240"/>
      <c r="B5" s="240"/>
      <c r="C5" s="240" t="s">
        <v>1</v>
      </c>
      <c r="D5" s="240" t="s">
        <v>2</v>
      </c>
      <c r="E5" s="240"/>
      <c r="F5" s="240"/>
      <c r="G5" s="240"/>
      <c r="H5" s="240" t="s">
        <v>1</v>
      </c>
      <c r="I5" s="240" t="s">
        <v>2</v>
      </c>
      <c r="J5" s="240"/>
      <c r="K5" s="240"/>
      <c r="L5" s="240"/>
      <c r="M5" s="240" t="s">
        <v>1</v>
      </c>
      <c r="N5" s="240" t="s">
        <v>2</v>
      </c>
      <c r="O5" s="240"/>
      <c r="P5" s="240"/>
      <c r="Q5" s="242"/>
    </row>
    <row r="6" spans="1:18" s="241" customFormat="1" ht="54" customHeight="1" x14ac:dyDescent="0.25">
      <c r="A6" s="240"/>
      <c r="B6" s="240"/>
      <c r="C6" s="240"/>
      <c r="D6" s="85" t="s">
        <v>4</v>
      </c>
      <c r="E6" s="85" t="s">
        <v>5</v>
      </c>
      <c r="F6" s="85" t="s">
        <v>62</v>
      </c>
      <c r="G6" s="240"/>
      <c r="H6" s="240"/>
      <c r="I6" s="85" t="s">
        <v>4</v>
      </c>
      <c r="J6" s="85" t="s">
        <v>5</v>
      </c>
      <c r="K6" s="85" t="s">
        <v>62</v>
      </c>
      <c r="L6" s="240"/>
      <c r="M6" s="240"/>
      <c r="N6" s="85" t="s">
        <v>4</v>
      </c>
      <c r="O6" s="85" t="s">
        <v>5</v>
      </c>
      <c r="P6" s="85" t="s">
        <v>62</v>
      </c>
      <c r="Q6" s="242"/>
    </row>
    <row r="7" spans="1:18" s="248" customFormat="1" ht="27.75" customHeight="1" collapsed="1" x14ac:dyDescent="0.25">
      <c r="A7" s="243"/>
      <c r="B7" s="244" t="s">
        <v>736</v>
      </c>
      <c r="C7" s="245">
        <f>C8</f>
        <v>27206.000000000004</v>
      </c>
      <c r="D7" s="245">
        <f>D8</f>
        <v>26800.000000000004</v>
      </c>
      <c r="E7" s="245">
        <f>E8</f>
        <v>0</v>
      </c>
      <c r="F7" s="245">
        <f>F8</f>
        <v>406</v>
      </c>
      <c r="G7" s="246" t="e">
        <f>G8+#REF!+#REF!</f>
        <v>#REF!</v>
      </c>
      <c r="H7" s="246">
        <f>H8</f>
        <v>10320.300000000001</v>
      </c>
      <c r="I7" s="246">
        <f>I8</f>
        <v>10042.1</v>
      </c>
      <c r="J7" s="246">
        <f>J8</f>
        <v>0</v>
      </c>
      <c r="K7" s="246">
        <f>K8</f>
        <v>278.2</v>
      </c>
      <c r="L7" s="246" t="e">
        <f>L8+#REF!+#REF!</f>
        <v>#REF!</v>
      </c>
      <c r="M7" s="246">
        <f t="shared" ref="M7:P27" si="0">IFERROR(H7/C7*100,"-")</f>
        <v>37.93391163713887</v>
      </c>
      <c r="N7" s="246">
        <f t="shared" si="0"/>
        <v>37.470522388059699</v>
      </c>
      <c r="O7" s="246" t="str">
        <f t="shared" si="0"/>
        <v>-</v>
      </c>
      <c r="P7" s="246">
        <f t="shared" si="0"/>
        <v>68.522167487684726</v>
      </c>
      <c r="Q7" s="247"/>
      <c r="R7" s="248" t="s">
        <v>737</v>
      </c>
    </row>
    <row r="8" spans="1:18" s="255" customFormat="1" ht="54" outlineLevel="1" x14ac:dyDescent="0.25">
      <c r="A8" s="249">
        <v>1</v>
      </c>
      <c r="B8" s="250" t="s">
        <v>738</v>
      </c>
      <c r="C8" s="251">
        <f t="shared" ref="C8:C23" si="1">SUM(D8:G8)</f>
        <v>27206.000000000004</v>
      </c>
      <c r="D8" s="251">
        <f>SUM(D9:D23)</f>
        <v>26800.000000000004</v>
      </c>
      <c r="E8" s="251">
        <f>SUM(E9:E23)</f>
        <v>0</v>
      </c>
      <c r="F8" s="251">
        <f>SUM(F9:F23)</f>
        <v>406</v>
      </c>
      <c r="G8" s="252">
        <f>SUM(G9:G23)</f>
        <v>0</v>
      </c>
      <c r="H8" s="253">
        <f t="shared" ref="H8:H23" si="2">SUM(I8:L8)</f>
        <v>10320.300000000001</v>
      </c>
      <c r="I8" s="253">
        <f>SUM(I9:I23)</f>
        <v>10042.1</v>
      </c>
      <c r="J8" s="253">
        <f>J9+J10</f>
        <v>0</v>
      </c>
      <c r="K8" s="253">
        <f>SUM(K9:K23)</f>
        <v>278.2</v>
      </c>
      <c r="L8" s="253">
        <f>L9+L10</f>
        <v>0</v>
      </c>
      <c r="M8" s="253">
        <f t="shared" si="0"/>
        <v>37.93391163713887</v>
      </c>
      <c r="N8" s="253">
        <f t="shared" si="0"/>
        <v>37.470522388059699</v>
      </c>
      <c r="O8" s="253" t="str">
        <f t="shared" si="0"/>
        <v>-</v>
      </c>
      <c r="P8" s="253">
        <f t="shared" si="0"/>
        <v>68.522167487684726</v>
      </c>
      <c r="Q8" s="254"/>
    </row>
    <row r="9" spans="1:18" s="261" customFormat="1" ht="67.5" outlineLevel="1" x14ac:dyDescent="0.25">
      <c r="A9" s="256"/>
      <c r="B9" s="257" t="s">
        <v>739</v>
      </c>
      <c r="C9" s="258">
        <f>SUM(D9:G9)</f>
        <v>11048.6</v>
      </c>
      <c r="D9" s="259">
        <v>11048.6</v>
      </c>
      <c r="E9" s="259"/>
      <c r="F9" s="259"/>
      <c r="G9" s="260">
        <v>0</v>
      </c>
      <c r="H9" s="260">
        <f t="shared" si="2"/>
        <v>6176.5</v>
      </c>
      <c r="I9" s="260">
        <v>6176.5</v>
      </c>
      <c r="J9" s="260">
        <v>0</v>
      </c>
      <c r="K9" s="260">
        <v>0</v>
      </c>
      <c r="L9" s="260">
        <v>0</v>
      </c>
      <c r="M9" s="260">
        <f t="shared" si="0"/>
        <v>55.903010336151183</v>
      </c>
      <c r="N9" s="260">
        <f t="shared" si="0"/>
        <v>55.903010336151183</v>
      </c>
      <c r="O9" s="260" t="str">
        <f t="shared" si="0"/>
        <v>-</v>
      </c>
      <c r="P9" s="260" t="str">
        <f t="shared" si="0"/>
        <v>-</v>
      </c>
      <c r="Q9" s="257" t="s">
        <v>740</v>
      </c>
    </row>
    <row r="10" spans="1:18" s="261" customFormat="1" ht="67.5" outlineLevel="1" x14ac:dyDescent="0.25">
      <c r="A10" s="256"/>
      <c r="B10" s="257" t="s">
        <v>741</v>
      </c>
      <c r="C10" s="258">
        <f>SUM(D10:G10)</f>
        <v>37.799999999999997</v>
      </c>
      <c r="D10" s="259">
        <v>37.799999999999997</v>
      </c>
      <c r="E10" s="258">
        <f>SUM(E11:E14)</f>
        <v>0</v>
      </c>
      <c r="F10" s="258"/>
      <c r="G10" s="260">
        <f>SUM(G11:G14)</f>
        <v>0</v>
      </c>
      <c r="H10" s="260">
        <f t="shared" si="2"/>
        <v>28.8</v>
      </c>
      <c r="I10" s="260">
        <v>28.8</v>
      </c>
      <c r="J10" s="260">
        <f>SUM(J11:J14)</f>
        <v>0</v>
      </c>
      <c r="K10" s="260"/>
      <c r="L10" s="260">
        <f>SUM(L11:L14)</f>
        <v>0</v>
      </c>
      <c r="M10" s="260">
        <f t="shared" si="0"/>
        <v>76.190476190476204</v>
      </c>
      <c r="N10" s="260">
        <f t="shared" si="0"/>
        <v>76.190476190476204</v>
      </c>
      <c r="O10" s="260" t="str">
        <f t="shared" si="0"/>
        <v>-</v>
      </c>
      <c r="P10" s="260" t="str">
        <f t="shared" si="0"/>
        <v>-</v>
      </c>
      <c r="Q10" s="257" t="s">
        <v>742</v>
      </c>
    </row>
    <row r="11" spans="1:18" s="241" customFormat="1" ht="27" outlineLevel="1" x14ac:dyDescent="0.25">
      <c r="A11" s="85"/>
      <c r="B11" s="99" t="s">
        <v>743</v>
      </c>
      <c r="C11" s="259">
        <f t="shared" si="1"/>
        <v>406</v>
      </c>
      <c r="D11" s="259"/>
      <c r="E11" s="259">
        <v>0</v>
      </c>
      <c r="F11" s="259">
        <v>406</v>
      </c>
      <c r="G11" s="56">
        <v>0</v>
      </c>
      <c r="H11" s="56">
        <f t="shared" si="2"/>
        <v>278.2</v>
      </c>
      <c r="I11" s="56">
        <v>0</v>
      </c>
      <c r="J11" s="56">
        <v>0</v>
      </c>
      <c r="K11" s="56">
        <v>278.2</v>
      </c>
      <c r="L11" s="56">
        <v>0</v>
      </c>
      <c r="M11" s="260">
        <f t="shared" si="0"/>
        <v>68.522167487684726</v>
      </c>
      <c r="N11" s="260" t="str">
        <f t="shared" si="0"/>
        <v>-</v>
      </c>
      <c r="O11" s="260" t="str">
        <f t="shared" si="0"/>
        <v>-</v>
      </c>
      <c r="P11" s="260">
        <f t="shared" si="0"/>
        <v>68.522167487684726</v>
      </c>
      <c r="Q11" s="99" t="s">
        <v>744</v>
      </c>
    </row>
    <row r="12" spans="1:18" s="241" customFormat="1" ht="40.5" outlineLevel="1" x14ac:dyDescent="0.25">
      <c r="A12" s="85"/>
      <c r="B12" s="99" t="s">
        <v>745</v>
      </c>
      <c r="C12" s="259">
        <f t="shared" si="1"/>
        <v>6.9</v>
      </c>
      <c r="D12" s="259">
        <v>6.9</v>
      </c>
      <c r="E12" s="259">
        <v>0</v>
      </c>
      <c r="F12" s="259"/>
      <c r="G12" s="56">
        <v>0</v>
      </c>
      <c r="H12" s="56">
        <f t="shared" si="2"/>
        <v>0</v>
      </c>
      <c r="I12" s="56">
        <v>0</v>
      </c>
      <c r="J12" s="56">
        <v>0</v>
      </c>
      <c r="K12" s="56">
        <v>0</v>
      </c>
      <c r="L12" s="56">
        <v>0</v>
      </c>
      <c r="M12" s="260">
        <f t="shared" si="0"/>
        <v>0</v>
      </c>
      <c r="N12" s="260">
        <f t="shared" si="0"/>
        <v>0</v>
      </c>
      <c r="O12" s="260" t="str">
        <f t="shared" si="0"/>
        <v>-</v>
      </c>
      <c r="P12" s="260" t="str">
        <f t="shared" si="0"/>
        <v>-</v>
      </c>
      <c r="Q12" s="262" t="s">
        <v>746</v>
      </c>
    </row>
    <row r="13" spans="1:18" s="241" customFormat="1" ht="27" outlineLevel="1" x14ac:dyDescent="0.25">
      <c r="A13" s="85"/>
      <c r="B13" s="99" t="s">
        <v>747</v>
      </c>
      <c r="C13" s="259">
        <f t="shared" si="1"/>
        <v>195</v>
      </c>
      <c r="D13" s="259">
        <v>195</v>
      </c>
      <c r="E13" s="259">
        <v>0</v>
      </c>
      <c r="F13" s="259"/>
      <c r="G13" s="56">
        <v>0</v>
      </c>
      <c r="H13" s="56">
        <f t="shared" si="2"/>
        <v>20</v>
      </c>
      <c r="I13" s="56">
        <v>20</v>
      </c>
      <c r="J13" s="56">
        <v>0</v>
      </c>
      <c r="K13" s="56">
        <v>0</v>
      </c>
      <c r="L13" s="56">
        <v>0</v>
      </c>
      <c r="M13" s="260">
        <f t="shared" si="0"/>
        <v>10.256410256410255</v>
      </c>
      <c r="N13" s="260">
        <f t="shared" si="0"/>
        <v>10.256410256410255</v>
      </c>
      <c r="O13" s="260" t="str">
        <f t="shared" si="0"/>
        <v>-</v>
      </c>
      <c r="P13" s="260" t="str">
        <f t="shared" si="0"/>
        <v>-</v>
      </c>
      <c r="Q13" s="262"/>
    </row>
    <row r="14" spans="1:18" s="241" customFormat="1" ht="27" outlineLevel="1" x14ac:dyDescent="0.25">
      <c r="A14" s="85"/>
      <c r="B14" s="99" t="s">
        <v>748</v>
      </c>
      <c r="C14" s="259">
        <f t="shared" si="1"/>
        <v>0</v>
      </c>
      <c r="D14" s="259">
        <v>0</v>
      </c>
      <c r="E14" s="259">
        <v>0</v>
      </c>
      <c r="F14" s="259"/>
      <c r="G14" s="56">
        <v>0</v>
      </c>
      <c r="H14" s="56">
        <f t="shared" si="2"/>
        <v>0</v>
      </c>
      <c r="I14" s="56">
        <v>0</v>
      </c>
      <c r="J14" s="56">
        <v>0</v>
      </c>
      <c r="K14" s="56">
        <v>0</v>
      </c>
      <c r="L14" s="56">
        <v>0</v>
      </c>
      <c r="M14" s="260" t="str">
        <f t="shared" si="0"/>
        <v>-</v>
      </c>
      <c r="N14" s="260" t="str">
        <f t="shared" si="0"/>
        <v>-</v>
      </c>
      <c r="O14" s="260" t="str">
        <f t="shared" si="0"/>
        <v>-</v>
      </c>
      <c r="P14" s="260" t="str">
        <f t="shared" si="0"/>
        <v>-</v>
      </c>
      <c r="Q14" s="262"/>
    </row>
    <row r="15" spans="1:18" s="241" customFormat="1" ht="42.75" customHeight="1" outlineLevel="1" x14ac:dyDescent="0.25">
      <c r="A15" s="85"/>
      <c r="B15" s="99" t="s">
        <v>749</v>
      </c>
      <c r="C15" s="259">
        <f t="shared" si="1"/>
        <v>0</v>
      </c>
      <c r="D15" s="259">
        <v>0</v>
      </c>
      <c r="E15" s="259"/>
      <c r="F15" s="259"/>
      <c r="G15" s="56"/>
      <c r="H15" s="56">
        <f t="shared" si="2"/>
        <v>0</v>
      </c>
      <c r="I15" s="56"/>
      <c r="J15" s="56">
        <v>0</v>
      </c>
      <c r="K15" s="56"/>
      <c r="L15" s="56"/>
      <c r="M15" s="260" t="str">
        <f t="shared" si="0"/>
        <v>-</v>
      </c>
      <c r="N15" s="260" t="str">
        <f t="shared" si="0"/>
        <v>-</v>
      </c>
      <c r="O15" s="260" t="str">
        <f t="shared" si="0"/>
        <v>-</v>
      </c>
      <c r="P15" s="260" t="str">
        <f t="shared" si="0"/>
        <v>-</v>
      </c>
      <c r="Q15" s="262"/>
    </row>
    <row r="16" spans="1:18" s="241" customFormat="1" ht="108" outlineLevel="1" x14ac:dyDescent="0.25">
      <c r="A16" s="85"/>
      <c r="B16" s="99" t="s">
        <v>750</v>
      </c>
      <c r="C16" s="259">
        <f>SUM(D16:G16)</f>
        <v>7624.1</v>
      </c>
      <c r="D16" s="259">
        <v>7624.1</v>
      </c>
      <c r="E16" s="259"/>
      <c r="F16" s="259"/>
      <c r="G16" s="56"/>
      <c r="H16" s="56">
        <f t="shared" si="2"/>
        <v>841.1</v>
      </c>
      <c r="I16" s="56">
        <v>841.1</v>
      </c>
      <c r="J16" s="56">
        <v>0</v>
      </c>
      <c r="K16" s="56"/>
      <c r="L16" s="56"/>
      <c r="M16" s="260">
        <f t="shared" si="0"/>
        <v>11.032121824215317</v>
      </c>
      <c r="N16" s="260">
        <f t="shared" si="0"/>
        <v>11.032121824215317</v>
      </c>
      <c r="O16" s="260" t="str">
        <f t="shared" si="0"/>
        <v>-</v>
      </c>
      <c r="P16" s="260" t="str">
        <f t="shared" si="0"/>
        <v>-</v>
      </c>
      <c r="Q16" s="99" t="s">
        <v>751</v>
      </c>
    </row>
    <row r="17" spans="1:18" s="241" customFormat="1" ht="67.5" outlineLevel="1" x14ac:dyDescent="0.25">
      <c r="A17" s="85"/>
      <c r="B17" s="99" t="s">
        <v>752</v>
      </c>
      <c r="C17" s="259">
        <f t="shared" si="1"/>
        <v>538.9</v>
      </c>
      <c r="D17" s="259">
        <v>538.9</v>
      </c>
      <c r="E17" s="259"/>
      <c r="F17" s="259"/>
      <c r="G17" s="56"/>
      <c r="H17" s="56">
        <f t="shared" si="2"/>
        <v>38.9</v>
      </c>
      <c r="I17" s="56">
        <v>38.9</v>
      </c>
      <c r="J17" s="56">
        <v>0</v>
      </c>
      <c r="K17" s="56"/>
      <c r="L17" s="56"/>
      <c r="M17" s="260">
        <f t="shared" si="0"/>
        <v>7.2184078678790131</v>
      </c>
      <c r="N17" s="260">
        <f t="shared" si="0"/>
        <v>7.2184078678790131</v>
      </c>
      <c r="O17" s="260" t="str">
        <f t="shared" si="0"/>
        <v>-</v>
      </c>
      <c r="P17" s="260" t="str">
        <f t="shared" si="0"/>
        <v>-</v>
      </c>
      <c r="Q17" s="99" t="s">
        <v>753</v>
      </c>
    </row>
    <row r="18" spans="1:18" s="241" customFormat="1" ht="40.5" outlineLevel="1" x14ac:dyDescent="0.25">
      <c r="A18" s="85"/>
      <c r="B18" s="99" t="s">
        <v>754</v>
      </c>
      <c r="C18" s="259">
        <f t="shared" si="1"/>
        <v>735.3</v>
      </c>
      <c r="D18" s="259">
        <v>735.3</v>
      </c>
      <c r="E18" s="259"/>
      <c r="F18" s="259"/>
      <c r="G18" s="56"/>
      <c r="H18" s="56">
        <f t="shared" si="2"/>
        <v>443.1</v>
      </c>
      <c r="I18" s="56">
        <v>443.1</v>
      </c>
      <c r="J18" s="56">
        <v>0</v>
      </c>
      <c r="K18" s="56"/>
      <c r="L18" s="56"/>
      <c r="M18" s="260">
        <f t="shared" si="0"/>
        <v>60.261117911056715</v>
      </c>
      <c r="N18" s="260">
        <f t="shared" si="0"/>
        <v>60.261117911056715</v>
      </c>
      <c r="O18" s="260" t="str">
        <f t="shared" si="0"/>
        <v>-</v>
      </c>
      <c r="P18" s="260" t="str">
        <f t="shared" si="0"/>
        <v>-</v>
      </c>
      <c r="Q18" s="99" t="s">
        <v>755</v>
      </c>
    </row>
    <row r="19" spans="1:18" s="241" customFormat="1" ht="67.5" outlineLevel="1" x14ac:dyDescent="0.25">
      <c r="A19" s="85"/>
      <c r="B19" s="99" t="s">
        <v>756</v>
      </c>
      <c r="C19" s="259">
        <f t="shared" si="1"/>
        <v>4888.1000000000004</v>
      </c>
      <c r="D19" s="259">
        <v>4888.1000000000004</v>
      </c>
      <c r="E19" s="259"/>
      <c r="F19" s="259"/>
      <c r="G19" s="56"/>
      <c r="H19" s="56">
        <f t="shared" si="2"/>
        <v>2186.8000000000002</v>
      </c>
      <c r="I19" s="56">
        <v>2186.8000000000002</v>
      </c>
      <c r="J19" s="56">
        <v>0</v>
      </c>
      <c r="K19" s="56"/>
      <c r="L19" s="56"/>
      <c r="M19" s="260">
        <f t="shared" si="0"/>
        <v>44.737218960332235</v>
      </c>
      <c r="N19" s="260">
        <f t="shared" si="0"/>
        <v>44.737218960332235</v>
      </c>
      <c r="O19" s="260" t="str">
        <f t="shared" si="0"/>
        <v>-</v>
      </c>
      <c r="P19" s="260" t="str">
        <f t="shared" si="0"/>
        <v>-</v>
      </c>
      <c r="Q19" s="99" t="s">
        <v>757</v>
      </c>
    </row>
    <row r="20" spans="1:18" s="241" customFormat="1" ht="40.5" outlineLevel="1" x14ac:dyDescent="0.25">
      <c r="A20" s="85"/>
      <c r="B20" s="99" t="s">
        <v>758</v>
      </c>
      <c r="C20" s="259">
        <f t="shared" si="1"/>
        <v>40</v>
      </c>
      <c r="D20" s="259">
        <v>40</v>
      </c>
      <c r="E20" s="259"/>
      <c r="F20" s="259"/>
      <c r="G20" s="56"/>
      <c r="H20" s="56">
        <f t="shared" si="2"/>
        <v>0</v>
      </c>
      <c r="I20" s="56">
        <v>0</v>
      </c>
      <c r="J20" s="56">
        <v>0</v>
      </c>
      <c r="K20" s="56"/>
      <c r="L20" s="56"/>
      <c r="M20" s="260">
        <f t="shared" si="0"/>
        <v>0</v>
      </c>
      <c r="N20" s="260">
        <f t="shared" si="0"/>
        <v>0</v>
      </c>
      <c r="O20" s="260" t="str">
        <f t="shared" si="0"/>
        <v>-</v>
      </c>
      <c r="P20" s="260" t="str">
        <f t="shared" si="0"/>
        <v>-</v>
      </c>
      <c r="Q20" s="99" t="s">
        <v>759</v>
      </c>
    </row>
    <row r="21" spans="1:18" s="241" customFormat="1" ht="40.5" outlineLevel="1" x14ac:dyDescent="0.25">
      <c r="A21" s="85"/>
      <c r="B21" s="99" t="s">
        <v>760</v>
      </c>
      <c r="C21" s="259">
        <f t="shared" si="1"/>
        <v>17</v>
      </c>
      <c r="D21" s="259">
        <v>17</v>
      </c>
      <c r="E21" s="259"/>
      <c r="F21" s="259"/>
      <c r="G21" s="56"/>
      <c r="H21" s="56">
        <f t="shared" si="2"/>
        <v>8.3000000000000007</v>
      </c>
      <c r="I21" s="56">
        <v>8.3000000000000007</v>
      </c>
      <c r="J21" s="56">
        <v>0</v>
      </c>
      <c r="K21" s="56"/>
      <c r="L21" s="56"/>
      <c r="M21" s="260">
        <f t="shared" si="0"/>
        <v>48.82352941176471</v>
      </c>
      <c r="N21" s="260">
        <f t="shared" si="0"/>
        <v>48.82352941176471</v>
      </c>
      <c r="O21" s="260" t="str">
        <f t="shared" si="0"/>
        <v>-</v>
      </c>
      <c r="P21" s="260" t="str">
        <f t="shared" si="0"/>
        <v>-</v>
      </c>
      <c r="Q21" s="99" t="s">
        <v>761</v>
      </c>
    </row>
    <row r="22" spans="1:18" s="241" customFormat="1" ht="27" outlineLevel="1" x14ac:dyDescent="0.25">
      <c r="A22" s="85"/>
      <c r="B22" s="99" t="s">
        <v>762</v>
      </c>
      <c r="C22" s="259">
        <f t="shared" si="1"/>
        <v>100</v>
      </c>
      <c r="D22" s="259">
        <v>100</v>
      </c>
      <c r="E22" s="259"/>
      <c r="F22" s="259"/>
      <c r="G22" s="56"/>
      <c r="H22" s="56">
        <f t="shared" si="2"/>
        <v>0</v>
      </c>
      <c r="I22" s="56">
        <v>0</v>
      </c>
      <c r="J22" s="56">
        <v>0</v>
      </c>
      <c r="K22" s="56"/>
      <c r="L22" s="56"/>
      <c r="M22" s="260">
        <f t="shared" si="0"/>
        <v>0</v>
      </c>
      <c r="N22" s="260">
        <f t="shared" si="0"/>
        <v>0</v>
      </c>
      <c r="O22" s="260" t="str">
        <f t="shared" si="0"/>
        <v>-</v>
      </c>
      <c r="P22" s="260" t="str">
        <f t="shared" si="0"/>
        <v>-</v>
      </c>
      <c r="Q22" s="99" t="s">
        <v>763</v>
      </c>
    </row>
    <row r="23" spans="1:18" s="241" customFormat="1" ht="27" outlineLevel="1" x14ac:dyDescent="0.25">
      <c r="A23" s="85"/>
      <c r="B23" s="99" t="s">
        <v>764</v>
      </c>
      <c r="C23" s="259">
        <f t="shared" si="1"/>
        <v>1568.3</v>
      </c>
      <c r="D23" s="259">
        <v>1568.3</v>
      </c>
      <c r="E23" s="259"/>
      <c r="F23" s="259"/>
      <c r="G23" s="56"/>
      <c r="H23" s="56">
        <f t="shared" si="2"/>
        <v>298.60000000000002</v>
      </c>
      <c r="I23" s="56">
        <v>298.60000000000002</v>
      </c>
      <c r="J23" s="56">
        <v>0</v>
      </c>
      <c r="K23" s="56"/>
      <c r="L23" s="56"/>
      <c r="M23" s="260">
        <f t="shared" si="0"/>
        <v>19.039724542498249</v>
      </c>
      <c r="N23" s="260">
        <f t="shared" si="0"/>
        <v>19.039724542498249</v>
      </c>
      <c r="O23" s="260" t="str">
        <f t="shared" si="0"/>
        <v>-</v>
      </c>
      <c r="P23" s="260" t="str">
        <f t="shared" si="0"/>
        <v>-</v>
      </c>
      <c r="Q23" s="99" t="s">
        <v>765</v>
      </c>
    </row>
    <row r="24" spans="1:18" s="248" customFormat="1" ht="24" customHeight="1" x14ac:dyDescent="0.25">
      <c r="A24" s="243"/>
      <c r="B24" s="244" t="s">
        <v>766</v>
      </c>
      <c r="C24" s="245">
        <f>C25</f>
        <v>31148.9</v>
      </c>
      <c r="D24" s="245">
        <f>D25</f>
        <v>30731</v>
      </c>
      <c r="E24" s="245">
        <f>E25</f>
        <v>0</v>
      </c>
      <c r="F24" s="245">
        <f>F25</f>
        <v>417.9</v>
      </c>
      <c r="G24" s="246" t="e">
        <f>G25+#REF!+#REF!</f>
        <v>#REF!</v>
      </c>
      <c r="H24" s="246">
        <f>H25</f>
        <v>15655.3</v>
      </c>
      <c r="I24" s="246">
        <f>I25</f>
        <v>15485.8</v>
      </c>
      <c r="J24" s="246">
        <v>0</v>
      </c>
      <c r="K24" s="246">
        <f>K25</f>
        <v>169.5</v>
      </c>
      <c r="L24" s="246" t="e">
        <f>L25+#REF!+#REF!</f>
        <v>#REF!</v>
      </c>
      <c r="M24" s="246">
        <f t="shared" si="0"/>
        <v>50.25955972763083</v>
      </c>
      <c r="N24" s="246">
        <f t="shared" si="0"/>
        <v>50.391461390778034</v>
      </c>
      <c r="O24" s="246" t="str">
        <f t="shared" si="0"/>
        <v>-</v>
      </c>
      <c r="P24" s="246">
        <f t="shared" si="0"/>
        <v>40.559942569992828</v>
      </c>
      <c r="Q24" s="247"/>
      <c r="R24" s="248" t="s">
        <v>737</v>
      </c>
    </row>
    <row r="25" spans="1:18" s="255" customFormat="1" ht="54" outlineLevel="1" x14ac:dyDescent="0.25">
      <c r="A25" s="263">
        <v>2</v>
      </c>
      <c r="B25" s="250" t="s">
        <v>767</v>
      </c>
      <c r="C25" s="251">
        <f>SUM(D25:G25)</f>
        <v>31148.9</v>
      </c>
      <c r="D25" s="251">
        <f>SUM(D26:D40)</f>
        <v>30731</v>
      </c>
      <c r="E25" s="251">
        <f>SUM(E26:E39)</f>
        <v>0</v>
      </c>
      <c r="F25" s="251">
        <f>SUM(F26:F39)</f>
        <v>417.9</v>
      </c>
      <c r="G25" s="253">
        <f>SUM(G26:G39)</f>
        <v>0</v>
      </c>
      <c r="H25" s="253">
        <f>SUM(I25:L25)</f>
        <v>15655.3</v>
      </c>
      <c r="I25" s="253">
        <f>SUM(I26:I40)</f>
        <v>15485.8</v>
      </c>
      <c r="J25" s="253">
        <v>0</v>
      </c>
      <c r="K25" s="253">
        <f>SUM(K26:K40)</f>
        <v>169.5</v>
      </c>
      <c r="L25" s="253">
        <f>SUM(L26:L27)</f>
        <v>0</v>
      </c>
      <c r="M25" s="253">
        <f t="shared" si="0"/>
        <v>50.25955972763083</v>
      </c>
      <c r="N25" s="253">
        <f t="shared" si="0"/>
        <v>50.391461390778034</v>
      </c>
      <c r="O25" s="253" t="str">
        <f t="shared" si="0"/>
        <v>-</v>
      </c>
      <c r="P25" s="253">
        <f t="shared" si="0"/>
        <v>40.559942569992828</v>
      </c>
      <c r="Q25" s="254"/>
    </row>
    <row r="26" spans="1:18" s="261" customFormat="1" ht="40.5" customHeight="1" outlineLevel="1" x14ac:dyDescent="0.25">
      <c r="A26" s="264"/>
      <c r="B26" s="99" t="s">
        <v>768</v>
      </c>
      <c r="C26" s="258">
        <f>SUM(D26:G26)</f>
        <v>10058.200000000001</v>
      </c>
      <c r="D26" s="259">
        <v>10058.200000000001</v>
      </c>
      <c r="E26" s="258">
        <v>0</v>
      </c>
      <c r="F26" s="258">
        <v>0</v>
      </c>
      <c r="G26" s="260">
        <v>0</v>
      </c>
      <c r="H26" s="260">
        <f>SUM(I26:L26)</f>
        <v>6220.9</v>
      </c>
      <c r="I26" s="260">
        <v>6220.9</v>
      </c>
      <c r="J26" s="260">
        <v>0</v>
      </c>
      <c r="K26" s="260">
        <v>0</v>
      </c>
      <c r="L26" s="260">
        <v>0</v>
      </c>
      <c r="M26" s="260">
        <f t="shared" si="0"/>
        <v>61.849038595374907</v>
      </c>
      <c r="N26" s="260">
        <f t="shared" si="0"/>
        <v>61.849038595374907</v>
      </c>
      <c r="O26" s="260" t="str">
        <f t="shared" si="0"/>
        <v>-</v>
      </c>
      <c r="P26" s="260" t="str">
        <f t="shared" si="0"/>
        <v>-</v>
      </c>
      <c r="Q26" s="257" t="s">
        <v>462</v>
      </c>
    </row>
    <row r="27" spans="1:18" s="261" customFormat="1" ht="30" customHeight="1" outlineLevel="1" x14ac:dyDescent="0.25">
      <c r="A27" s="265"/>
      <c r="B27" s="99" t="s">
        <v>769</v>
      </c>
      <c r="C27" s="258">
        <f>SUM(D27:G27)</f>
        <v>51.5</v>
      </c>
      <c r="D27" s="259">
        <v>51.5</v>
      </c>
      <c r="E27" s="258">
        <f>SUM(E28:E39)</f>
        <v>0</v>
      </c>
      <c r="F27" s="258"/>
      <c r="G27" s="260">
        <v>0</v>
      </c>
      <c r="H27" s="260">
        <f>SUM(I27:L27)</f>
        <v>0</v>
      </c>
      <c r="I27" s="260"/>
      <c r="J27" s="260">
        <v>0</v>
      </c>
      <c r="K27" s="260"/>
      <c r="L27" s="260">
        <v>0</v>
      </c>
      <c r="M27" s="260">
        <f t="shared" si="0"/>
        <v>0</v>
      </c>
      <c r="N27" s="260">
        <f t="shared" si="0"/>
        <v>0</v>
      </c>
      <c r="O27" s="260" t="str">
        <f t="shared" si="0"/>
        <v>-</v>
      </c>
      <c r="P27" s="260" t="str">
        <f t="shared" si="0"/>
        <v>-</v>
      </c>
      <c r="Q27" s="257" t="s">
        <v>770</v>
      </c>
    </row>
    <row r="28" spans="1:18" s="241" customFormat="1" ht="27" outlineLevel="1" x14ac:dyDescent="0.25">
      <c r="A28" s="266"/>
      <c r="B28" s="99" t="s">
        <v>771</v>
      </c>
      <c r="C28" s="259">
        <f t="shared" ref="C28:C40" si="3">SUM(D28:G28)</f>
        <v>417.9</v>
      </c>
      <c r="D28" s="259"/>
      <c r="E28" s="259">
        <v>0</v>
      </c>
      <c r="F28" s="259">
        <v>417.9</v>
      </c>
      <c r="G28" s="56">
        <v>0</v>
      </c>
      <c r="H28" s="56">
        <f t="shared" ref="H28:H40" si="4">SUM(I28:L28)</f>
        <v>169.5</v>
      </c>
      <c r="I28" s="56">
        <v>0</v>
      </c>
      <c r="J28" s="56">
        <v>0</v>
      </c>
      <c r="K28" s="56">
        <v>169.5</v>
      </c>
      <c r="L28" s="56">
        <v>0</v>
      </c>
      <c r="M28" s="260">
        <f t="shared" ref="M28:P43" si="5">IFERROR(H28/C28*100,"-")</f>
        <v>40.559942569992828</v>
      </c>
      <c r="N28" s="260" t="str">
        <f t="shared" si="5"/>
        <v>-</v>
      </c>
      <c r="O28" s="260" t="str">
        <f t="shared" si="5"/>
        <v>-</v>
      </c>
      <c r="P28" s="260">
        <f t="shared" si="5"/>
        <v>40.559942569992828</v>
      </c>
      <c r="Q28" s="99" t="s">
        <v>772</v>
      </c>
    </row>
    <row r="29" spans="1:18" s="241" customFormat="1" ht="42.75" customHeight="1" outlineLevel="1" x14ac:dyDescent="0.25">
      <c r="A29" s="266"/>
      <c r="B29" s="99" t="s">
        <v>773</v>
      </c>
      <c r="C29" s="259">
        <f t="shared" si="3"/>
        <v>14</v>
      </c>
      <c r="D29" s="259">
        <v>14</v>
      </c>
      <c r="E29" s="259">
        <v>0</v>
      </c>
      <c r="F29" s="259">
        <v>0</v>
      </c>
      <c r="G29" s="56">
        <v>0</v>
      </c>
      <c r="H29" s="56">
        <f t="shared" si="4"/>
        <v>14</v>
      </c>
      <c r="I29" s="56">
        <v>14</v>
      </c>
      <c r="J29" s="56">
        <v>0</v>
      </c>
      <c r="K29" s="56">
        <v>0</v>
      </c>
      <c r="L29" s="56">
        <v>0</v>
      </c>
      <c r="M29" s="260">
        <f t="shared" si="5"/>
        <v>100</v>
      </c>
      <c r="N29" s="260">
        <f t="shared" si="5"/>
        <v>100</v>
      </c>
      <c r="O29" s="260" t="str">
        <f t="shared" si="5"/>
        <v>-</v>
      </c>
      <c r="P29" s="260" t="str">
        <f t="shared" si="5"/>
        <v>-</v>
      </c>
      <c r="Q29" s="267" t="s">
        <v>774</v>
      </c>
    </row>
    <row r="30" spans="1:18" s="241" customFormat="1" ht="30" customHeight="1" outlineLevel="1" x14ac:dyDescent="0.25">
      <c r="A30" s="266"/>
      <c r="B30" s="268" t="s">
        <v>775</v>
      </c>
      <c r="C30" s="259">
        <f t="shared" si="3"/>
        <v>34.9</v>
      </c>
      <c r="D30" s="259">
        <v>34.9</v>
      </c>
      <c r="E30" s="259"/>
      <c r="F30" s="259"/>
      <c r="G30" s="56"/>
      <c r="H30" s="56">
        <f t="shared" si="4"/>
        <v>5</v>
      </c>
      <c r="I30" s="56">
        <v>5</v>
      </c>
      <c r="J30" s="56">
        <v>0</v>
      </c>
      <c r="K30" s="56"/>
      <c r="L30" s="56"/>
      <c r="M30" s="260">
        <f t="shared" si="5"/>
        <v>14.326647564469916</v>
      </c>
      <c r="N30" s="260">
        <f t="shared" si="5"/>
        <v>14.326647564469916</v>
      </c>
      <c r="O30" s="269" t="str">
        <f t="shared" si="5"/>
        <v>-</v>
      </c>
      <c r="P30" s="269" t="str">
        <f t="shared" si="5"/>
        <v>-</v>
      </c>
      <c r="Q30" s="267"/>
    </row>
    <row r="31" spans="1:18" s="241" customFormat="1" ht="33.75" customHeight="1" outlineLevel="1" x14ac:dyDescent="0.25">
      <c r="A31" s="266"/>
      <c r="B31" s="268" t="s">
        <v>776</v>
      </c>
      <c r="C31" s="259">
        <f t="shared" si="3"/>
        <v>0</v>
      </c>
      <c r="D31" s="259">
        <v>0</v>
      </c>
      <c r="E31" s="259"/>
      <c r="F31" s="259"/>
      <c r="G31" s="56"/>
      <c r="H31" s="56">
        <f t="shared" si="4"/>
        <v>0</v>
      </c>
      <c r="I31" s="56"/>
      <c r="J31" s="56">
        <v>0</v>
      </c>
      <c r="K31" s="56"/>
      <c r="L31" s="56"/>
      <c r="M31" s="260" t="str">
        <f t="shared" si="5"/>
        <v>-</v>
      </c>
      <c r="N31" s="260" t="str">
        <f t="shared" si="5"/>
        <v>-</v>
      </c>
      <c r="O31" s="269" t="str">
        <f t="shared" si="5"/>
        <v>-</v>
      </c>
      <c r="P31" s="269" t="str">
        <f t="shared" si="5"/>
        <v>-</v>
      </c>
      <c r="Q31" s="267"/>
    </row>
    <row r="32" spans="1:18" s="241" customFormat="1" ht="45" customHeight="1" outlineLevel="1" x14ac:dyDescent="0.25">
      <c r="A32" s="266"/>
      <c r="B32" s="268" t="s">
        <v>777</v>
      </c>
      <c r="C32" s="259">
        <f t="shared" si="3"/>
        <v>0</v>
      </c>
      <c r="D32" s="259">
        <v>0</v>
      </c>
      <c r="E32" s="259"/>
      <c r="F32" s="259"/>
      <c r="G32" s="56"/>
      <c r="H32" s="56">
        <f t="shared" si="4"/>
        <v>0</v>
      </c>
      <c r="I32" s="56"/>
      <c r="J32" s="56">
        <v>0</v>
      </c>
      <c r="K32" s="56"/>
      <c r="L32" s="56"/>
      <c r="M32" s="260" t="str">
        <f t="shared" si="5"/>
        <v>-</v>
      </c>
      <c r="N32" s="260" t="str">
        <f t="shared" si="5"/>
        <v>-</v>
      </c>
      <c r="O32" s="269" t="str">
        <f t="shared" si="5"/>
        <v>-</v>
      </c>
      <c r="P32" s="269" t="str">
        <f t="shared" si="5"/>
        <v>-</v>
      </c>
      <c r="Q32" s="267"/>
    </row>
    <row r="33" spans="1:17" s="241" customFormat="1" ht="114.75" customHeight="1" outlineLevel="1" x14ac:dyDescent="0.25">
      <c r="A33" s="266"/>
      <c r="B33" s="268" t="s">
        <v>778</v>
      </c>
      <c r="C33" s="259">
        <f t="shared" si="3"/>
        <v>7487.4</v>
      </c>
      <c r="D33" s="259">
        <v>7487.4</v>
      </c>
      <c r="E33" s="259"/>
      <c r="F33" s="259"/>
      <c r="G33" s="56"/>
      <c r="H33" s="56">
        <f t="shared" si="4"/>
        <v>2030</v>
      </c>
      <c r="I33" s="56">
        <v>2030</v>
      </c>
      <c r="J33" s="56">
        <v>0</v>
      </c>
      <c r="K33" s="56"/>
      <c r="L33" s="56"/>
      <c r="M33" s="260">
        <f t="shared" si="5"/>
        <v>27.112215188182816</v>
      </c>
      <c r="N33" s="260">
        <f t="shared" si="5"/>
        <v>27.112215188182816</v>
      </c>
      <c r="O33" s="269" t="str">
        <f t="shared" si="5"/>
        <v>-</v>
      </c>
      <c r="P33" s="269" t="str">
        <f t="shared" si="5"/>
        <v>-</v>
      </c>
      <c r="Q33" s="270" t="s">
        <v>779</v>
      </c>
    </row>
    <row r="34" spans="1:17" s="241" customFormat="1" ht="54" outlineLevel="1" x14ac:dyDescent="0.25">
      <c r="A34" s="266"/>
      <c r="B34" s="268" t="s">
        <v>780</v>
      </c>
      <c r="C34" s="259">
        <f t="shared" si="3"/>
        <v>613.20000000000005</v>
      </c>
      <c r="D34" s="259">
        <v>613.20000000000005</v>
      </c>
      <c r="E34" s="259"/>
      <c r="F34" s="259"/>
      <c r="G34" s="56"/>
      <c r="H34" s="56">
        <f t="shared" si="4"/>
        <v>405.8</v>
      </c>
      <c r="I34" s="56">
        <v>405.8</v>
      </c>
      <c r="J34" s="56">
        <v>0</v>
      </c>
      <c r="K34" s="56"/>
      <c r="L34" s="56"/>
      <c r="M34" s="260">
        <f t="shared" si="5"/>
        <v>66.177429876060017</v>
      </c>
      <c r="N34" s="260">
        <f t="shared" si="5"/>
        <v>66.177429876060017</v>
      </c>
      <c r="O34" s="269" t="str">
        <f t="shared" si="5"/>
        <v>-</v>
      </c>
      <c r="P34" s="269" t="str">
        <f t="shared" si="5"/>
        <v>-</v>
      </c>
      <c r="Q34" s="270" t="s">
        <v>781</v>
      </c>
    </row>
    <row r="35" spans="1:17" s="241" customFormat="1" ht="54" outlineLevel="1" x14ac:dyDescent="0.25">
      <c r="A35" s="266"/>
      <c r="B35" s="268" t="s">
        <v>782</v>
      </c>
      <c r="C35" s="259">
        <f t="shared" si="3"/>
        <v>3112.1</v>
      </c>
      <c r="D35" s="259">
        <v>3112.1</v>
      </c>
      <c r="E35" s="259"/>
      <c r="F35" s="259"/>
      <c r="G35" s="56"/>
      <c r="H35" s="56">
        <f t="shared" si="4"/>
        <v>1524.7</v>
      </c>
      <c r="I35" s="56">
        <v>1524.7</v>
      </c>
      <c r="J35" s="56">
        <v>0</v>
      </c>
      <c r="K35" s="56"/>
      <c r="L35" s="56"/>
      <c r="M35" s="260">
        <f t="shared" si="5"/>
        <v>48.992641624626458</v>
      </c>
      <c r="N35" s="260">
        <f t="shared" si="5"/>
        <v>48.992641624626458</v>
      </c>
      <c r="O35" s="269" t="str">
        <f t="shared" si="5"/>
        <v>-</v>
      </c>
      <c r="P35" s="269" t="str">
        <f t="shared" si="5"/>
        <v>-</v>
      </c>
      <c r="Q35" s="270" t="s">
        <v>783</v>
      </c>
    </row>
    <row r="36" spans="1:17" s="241" customFormat="1" ht="54" outlineLevel="1" x14ac:dyDescent="0.25">
      <c r="A36" s="266"/>
      <c r="B36" s="268" t="s">
        <v>784</v>
      </c>
      <c r="C36" s="259">
        <f t="shared" si="3"/>
        <v>7752.5</v>
      </c>
      <c r="D36" s="259">
        <v>7752.5</v>
      </c>
      <c r="E36" s="259"/>
      <c r="F36" s="259"/>
      <c r="G36" s="56"/>
      <c r="H36" s="56">
        <f t="shared" si="4"/>
        <v>5043.8999999999996</v>
      </c>
      <c r="I36" s="56">
        <v>5043.8999999999996</v>
      </c>
      <c r="J36" s="56">
        <v>0</v>
      </c>
      <c r="K36" s="56"/>
      <c r="L36" s="56"/>
      <c r="M36" s="260">
        <f t="shared" si="5"/>
        <v>65.061593034504995</v>
      </c>
      <c r="N36" s="260">
        <f t="shared" si="5"/>
        <v>65.061593034504995</v>
      </c>
      <c r="O36" s="269" t="str">
        <f t="shared" si="5"/>
        <v>-</v>
      </c>
      <c r="P36" s="269" t="str">
        <f t="shared" si="5"/>
        <v>-</v>
      </c>
      <c r="Q36" s="270" t="s">
        <v>785</v>
      </c>
    </row>
    <row r="37" spans="1:17" s="241" customFormat="1" ht="54" outlineLevel="1" x14ac:dyDescent="0.25">
      <c r="A37" s="266"/>
      <c r="B37" s="268" t="s">
        <v>786</v>
      </c>
      <c r="C37" s="259">
        <f t="shared" si="3"/>
        <v>128</v>
      </c>
      <c r="D37" s="259">
        <v>128</v>
      </c>
      <c r="E37" s="259"/>
      <c r="F37" s="259"/>
      <c r="G37" s="56"/>
      <c r="H37" s="56">
        <f t="shared" si="4"/>
        <v>60</v>
      </c>
      <c r="I37" s="56">
        <v>60</v>
      </c>
      <c r="J37" s="56">
        <v>0</v>
      </c>
      <c r="K37" s="56"/>
      <c r="L37" s="56"/>
      <c r="M37" s="260">
        <f t="shared" si="5"/>
        <v>46.875</v>
      </c>
      <c r="N37" s="260">
        <f t="shared" si="5"/>
        <v>46.875</v>
      </c>
      <c r="O37" s="269" t="str">
        <f t="shared" si="5"/>
        <v>-</v>
      </c>
      <c r="P37" s="269" t="str">
        <f t="shared" si="5"/>
        <v>-</v>
      </c>
      <c r="Q37" s="99" t="s">
        <v>781</v>
      </c>
    </row>
    <row r="38" spans="1:17" s="241" customFormat="1" ht="27" outlineLevel="1" x14ac:dyDescent="0.25">
      <c r="A38" s="266"/>
      <c r="B38" s="268" t="s">
        <v>787</v>
      </c>
      <c r="C38" s="259">
        <f t="shared" si="3"/>
        <v>100</v>
      </c>
      <c r="D38" s="259">
        <v>100</v>
      </c>
      <c r="E38" s="259"/>
      <c r="F38" s="259"/>
      <c r="G38" s="56"/>
      <c r="H38" s="56">
        <f t="shared" si="4"/>
        <v>0</v>
      </c>
      <c r="I38" s="56">
        <v>0</v>
      </c>
      <c r="J38" s="56">
        <v>0</v>
      </c>
      <c r="K38" s="56"/>
      <c r="L38" s="56"/>
      <c r="M38" s="260">
        <f t="shared" si="5"/>
        <v>0</v>
      </c>
      <c r="N38" s="260">
        <f t="shared" si="5"/>
        <v>0</v>
      </c>
      <c r="O38" s="269" t="str">
        <f t="shared" si="5"/>
        <v>-</v>
      </c>
      <c r="P38" s="269" t="str">
        <f t="shared" si="5"/>
        <v>-</v>
      </c>
      <c r="Q38" s="99" t="s">
        <v>763</v>
      </c>
    </row>
    <row r="39" spans="1:17" s="241" customFormat="1" ht="36.75" customHeight="1" outlineLevel="1" x14ac:dyDescent="0.25">
      <c r="A39" s="266"/>
      <c r="B39" s="268" t="s">
        <v>788</v>
      </c>
      <c r="C39" s="259">
        <f t="shared" si="3"/>
        <v>879.2</v>
      </c>
      <c r="D39" s="259">
        <v>879.2</v>
      </c>
      <c r="E39" s="259"/>
      <c r="F39" s="259"/>
      <c r="G39" s="56"/>
      <c r="H39" s="56">
        <f t="shared" si="4"/>
        <v>181.5</v>
      </c>
      <c r="I39" s="56">
        <v>181.5</v>
      </c>
      <c r="J39" s="56">
        <v>0</v>
      </c>
      <c r="K39" s="56"/>
      <c r="L39" s="56"/>
      <c r="M39" s="260">
        <f t="shared" si="5"/>
        <v>20.643767060964514</v>
      </c>
      <c r="N39" s="260">
        <f t="shared" si="5"/>
        <v>20.643767060964514</v>
      </c>
      <c r="O39" s="269" t="str">
        <f t="shared" si="5"/>
        <v>-</v>
      </c>
      <c r="P39" s="269" t="str">
        <f t="shared" si="5"/>
        <v>-</v>
      </c>
      <c r="Q39" s="99" t="s">
        <v>765</v>
      </c>
    </row>
    <row r="40" spans="1:17" s="241" customFormat="1" ht="40.5" outlineLevel="1" x14ac:dyDescent="0.25">
      <c r="A40" s="266"/>
      <c r="B40" s="268" t="s">
        <v>789</v>
      </c>
      <c r="C40" s="259">
        <f t="shared" si="3"/>
        <v>500</v>
      </c>
      <c r="D40" s="259">
        <v>500</v>
      </c>
      <c r="E40" s="259"/>
      <c r="F40" s="259"/>
      <c r="G40" s="56"/>
      <c r="H40" s="56">
        <f t="shared" si="4"/>
        <v>0</v>
      </c>
      <c r="I40" s="56">
        <v>0</v>
      </c>
      <c r="J40" s="56">
        <v>0</v>
      </c>
      <c r="K40" s="56"/>
      <c r="L40" s="56"/>
      <c r="M40" s="260">
        <f t="shared" si="5"/>
        <v>0</v>
      </c>
      <c r="N40" s="260">
        <f t="shared" si="5"/>
        <v>0</v>
      </c>
      <c r="O40" s="269"/>
      <c r="P40" s="269"/>
      <c r="Q40" s="99" t="s">
        <v>790</v>
      </c>
    </row>
    <row r="41" spans="1:17" s="273" customFormat="1" ht="27.75" customHeight="1" x14ac:dyDescent="0.25">
      <c r="A41" s="271"/>
      <c r="B41" s="244" t="s">
        <v>791</v>
      </c>
      <c r="C41" s="245">
        <f>C42</f>
        <v>22992.199999999997</v>
      </c>
      <c r="D41" s="245">
        <f>D42</f>
        <v>22566.399999999998</v>
      </c>
      <c r="E41" s="245">
        <f>E42</f>
        <v>0</v>
      </c>
      <c r="F41" s="245">
        <f>F42</f>
        <v>425.8</v>
      </c>
      <c r="G41" s="246" t="e">
        <f>G42+#REF!+#REF!</f>
        <v>#REF!</v>
      </c>
      <c r="H41" s="246">
        <f>H42</f>
        <v>8907.5000000000018</v>
      </c>
      <c r="I41" s="246">
        <f>I42</f>
        <v>8714.9000000000015</v>
      </c>
      <c r="J41" s="246">
        <v>0</v>
      </c>
      <c r="K41" s="246">
        <f>K42</f>
        <v>192.6</v>
      </c>
      <c r="L41" s="246" t="e">
        <f>L42+#REF!+#REF!</f>
        <v>#REF!</v>
      </c>
      <c r="M41" s="246">
        <f t="shared" si="5"/>
        <v>38.741399257139392</v>
      </c>
      <c r="N41" s="246">
        <f t="shared" si="5"/>
        <v>38.618920164492351</v>
      </c>
      <c r="O41" s="246" t="str">
        <f t="shared" si="5"/>
        <v>-</v>
      </c>
      <c r="P41" s="246">
        <f t="shared" si="5"/>
        <v>45.232503522780647</v>
      </c>
      <c r="Q41" s="272"/>
    </row>
    <row r="42" spans="1:17" s="255" customFormat="1" ht="54" outlineLevel="1" x14ac:dyDescent="0.25">
      <c r="A42" s="274">
        <v>3</v>
      </c>
      <c r="B42" s="250" t="s">
        <v>792</v>
      </c>
      <c r="C42" s="251">
        <f>SUM(D42:G42)</f>
        <v>22992.199999999997</v>
      </c>
      <c r="D42" s="275">
        <f>SUM(D43:D55)</f>
        <v>22566.399999999998</v>
      </c>
      <c r="E42" s="275">
        <f>SUM(E43:E55)</f>
        <v>0</v>
      </c>
      <c r="F42" s="275">
        <f>SUM(F43:F55)</f>
        <v>425.8</v>
      </c>
      <c r="G42" s="276">
        <f>SUM(G43:G55)</f>
        <v>0</v>
      </c>
      <c r="H42" s="253">
        <f>SUM(I42:L42)</f>
        <v>8907.5000000000018</v>
      </c>
      <c r="I42" s="276">
        <f>SUM(I43:I55)</f>
        <v>8714.9000000000015</v>
      </c>
      <c r="J42" s="276">
        <v>0</v>
      </c>
      <c r="K42" s="276">
        <f>SUM(K43:K55)</f>
        <v>192.6</v>
      </c>
      <c r="L42" s="276">
        <f>SUM(L43:L55)</f>
        <v>0</v>
      </c>
      <c r="M42" s="253">
        <f t="shared" si="5"/>
        <v>38.741399257139392</v>
      </c>
      <c r="N42" s="253">
        <f t="shared" si="5"/>
        <v>38.618920164492351</v>
      </c>
      <c r="O42" s="253" t="str">
        <f t="shared" si="5"/>
        <v>-</v>
      </c>
      <c r="P42" s="253">
        <f t="shared" si="5"/>
        <v>45.232503522780647</v>
      </c>
      <c r="Q42" s="254"/>
    </row>
    <row r="43" spans="1:17" s="261" customFormat="1" ht="27" outlineLevel="1" x14ac:dyDescent="0.25">
      <c r="A43" s="277"/>
      <c r="B43" s="238" t="s">
        <v>768</v>
      </c>
      <c r="C43" s="258">
        <f t="shared" ref="C43:C55" si="6">SUM(D43:G43)</f>
        <v>10676.8</v>
      </c>
      <c r="D43" s="259">
        <v>10676.8</v>
      </c>
      <c r="E43" s="258">
        <v>0</v>
      </c>
      <c r="F43" s="258">
        <v>0</v>
      </c>
      <c r="G43" s="260">
        <v>0</v>
      </c>
      <c r="H43" s="260">
        <f>SUM(I43:L43)</f>
        <v>6131</v>
      </c>
      <c r="I43" s="260">
        <v>6131</v>
      </c>
      <c r="J43" s="56">
        <v>0</v>
      </c>
      <c r="K43" s="260">
        <v>0</v>
      </c>
      <c r="L43" s="260">
        <v>0</v>
      </c>
      <c r="M43" s="260">
        <f t="shared" si="5"/>
        <v>57.423572606024273</v>
      </c>
      <c r="N43" s="260">
        <f t="shared" si="5"/>
        <v>57.423572606024273</v>
      </c>
      <c r="O43" s="260" t="str">
        <f t="shared" si="5"/>
        <v>-</v>
      </c>
      <c r="P43" s="260" t="str">
        <f t="shared" si="5"/>
        <v>-</v>
      </c>
      <c r="Q43" s="257" t="s">
        <v>426</v>
      </c>
    </row>
    <row r="44" spans="1:17" s="261" customFormat="1" ht="81" outlineLevel="1" x14ac:dyDescent="0.25">
      <c r="A44" s="264"/>
      <c r="B44" s="99" t="s">
        <v>769</v>
      </c>
      <c r="C44" s="258">
        <f t="shared" si="6"/>
        <v>44.9</v>
      </c>
      <c r="D44" s="259">
        <v>44.9</v>
      </c>
      <c r="E44" s="258"/>
      <c r="F44" s="258"/>
      <c r="G44" s="260"/>
      <c r="H44" s="260">
        <f t="shared" ref="H44:H55" si="7">SUM(I44:L44)</f>
        <v>39.6</v>
      </c>
      <c r="I44" s="260">
        <v>39.6</v>
      </c>
      <c r="J44" s="56">
        <v>0</v>
      </c>
      <c r="K44" s="260"/>
      <c r="L44" s="260"/>
      <c r="M44" s="260">
        <f t="shared" ref="M44:P59" si="8">IFERROR(H44/C44*100,"-")</f>
        <v>88.195991091314042</v>
      </c>
      <c r="N44" s="260">
        <f t="shared" si="8"/>
        <v>88.195991091314042</v>
      </c>
      <c r="O44" s="260" t="str">
        <f t="shared" si="8"/>
        <v>-</v>
      </c>
      <c r="P44" s="260" t="str">
        <f t="shared" si="8"/>
        <v>-</v>
      </c>
      <c r="Q44" s="257" t="s">
        <v>793</v>
      </c>
    </row>
    <row r="45" spans="1:17" s="261" customFormat="1" ht="27" outlineLevel="1" x14ac:dyDescent="0.25">
      <c r="A45" s="264"/>
      <c r="B45" s="238" t="s">
        <v>794</v>
      </c>
      <c r="C45" s="258">
        <f t="shared" si="6"/>
        <v>425.8</v>
      </c>
      <c r="D45" s="259">
        <v>0</v>
      </c>
      <c r="E45" s="258"/>
      <c r="F45" s="258">
        <v>425.8</v>
      </c>
      <c r="G45" s="260"/>
      <c r="H45" s="260">
        <f t="shared" si="7"/>
        <v>192.6</v>
      </c>
      <c r="I45" s="260"/>
      <c r="J45" s="56">
        <v>0</v>
      </c>
      <c r="K45" s="260">
        <v>192.6</v>
      </c>
      <c r="L45" s="260"/>
      <c r="M45" s="260">
        <f t="shared" si="8"/>
        <v>45.232503522780647</v>
      </c>
      <c r="N45" s="260" t="str">
        <f t="shared" si="8"/>
        <v>-</v>
      </c>
      <c r="O45" s="260" t="str">
        <f t="shared" si="8"/>
        <v>-</v>
      </c>
      <c r="P45" s="260">
        <f t="shared" si="8"/>
        <v>45.232503522780647</v>
      </c>
      <c r="Q45" s="257" t="s">
        <v>426</v>
      </c>
    </row>
    <row r="46" spans="1:17" s="261" customFormat="1" ht="67.5" outlineLevel="1" x14ac:dyDescent="0.25">
      <c r="A46" s="264"/>
      <c r="B46" s="99" t="s">
        <v>773</v>
      </c>
      <c r="C46" s="258">
        <f t="shared" si="6"/>
        <v>17.899999999999999</v>
      </c>
      <c r="D46" s="259">
        <v>17.899999999999999</v>
      </c>
      <c r="E46" s="258"/>
      <c r="F46" s="258"/>
      <c r="G46" s="260"/>
      <c r="H46" s="260">
        <f t="shared" si="7"/>
        <v>0</v>
      </c>
      <c r="I46" s="260">
        <v>0</v>
      </c>
      <c r="J46" s="56">
        <v>0</v>
      </c>
      <c r="K46" s="260"/>
      <c r="L46" s="260"/>
      <c r="M46" s="260">
        <f t="shared" si="8"/>
        <v>0</v>
      </c>
      <c r="N46" s="260">
        <f t="shared" si="8"/>
        <v>0</v>
      </c>
      <c r="O46" s="260" t="str">
        <f t="shared" si="8"/>
        <v>-</v>
      </c>
      <c r="P46" s="260" t="str">
        <f t="shared" si="8"/>
        <v>-</v>
      </c>
      <c r="Q46" s="278" t="s">
        <v>795</v>
      </c>
    </row>
    <row r="47" spans="1:17" s="261" customFormat="1" ht="94.5" outlineLevel="1" x14ac:dyDescent="0.25">
      <c r="A47" s="264"/>
      <c r="B47" s="99" t="s">
        <v>775</v>
      </c>
      <c r="C47" s="258">
        <f>SUM(D47:G47)</f>
        <v>49.8</v>
      </c>
      <c r="D47" s="259">
        <v>49.8</v>
      </c>
      <c r="E47" s="258"/>
      <c r="F47" s="258"/>
      <c r="G47" s="260"/>
      <c r="H47" s="260">
        <f>SUM(I47:L47)</f>
        <v>0</v>
      </c>
      <c r="I47" s="260">
        <v>0</v>
      </c>
      <c r="J47" s="56">
        <v>0</v>
      </c>
      <c r="K47" s="260"/>
      <c r="L47" s="260"/>
      <c r="M47" s="260">
        <f>IFERROR(H47/C47*100,"-")</f>
        <v>0</v>
      </c>
      <c r="N47" s="260">
        <f>IFERROR(I47/D47*100,"-")</f>
        <v>0</v>
      </c>
      <c r="O47" s="260" t="str">
        <f>IFERROR(J47/E47*100,"-")</f>
        <v>-</v>
      </c>
      <c r="P47" s="260" t="str">
        <f>IFERROR(K47/F47*100,"-")</f>
        <v>-</v>
      </c>
      <c r="Q47" s="278" t="s">
        <v>796</v>
      </c>
    </row>
    <row r="48" spans="1:17" s="261" customFormat="1" ht="108" outlineLevel="1" x14ac:dyDescent="0.25">
      <c r="A48" s="264"/>
      <c r="B48" s="99" t="s">
        <v>778</v>
      </c>
      <c r="C48" s="258">
        <f t="shared" si="6"/>
        <v>6266.2</v>
      </c>
      <c r="D48" s="259">
        <v>6266.2</v>
      </c>
      <c r="E48" s="258"/>
      <c r="F48" s="258"/>
      <c r="G48" s="260"/>
      <c r="H48" s="260">
        <f t="shared" si="7"/>
        <v>360.7</v>
      </c>
      <c r="I48" s="260">
        <v>360.7</v>
      </c>
      <c r="J48" s="56">
        <v>0</v>
      </c>
      <c r="K48" s="260"/>
      <c r="L48" s="260"/>
      <c r="M48" s="260">
        <f t="shared" si="8"/>
        <v>5.7562797229580926</v>
      </c>
      <c r="N48" s="260">
        <f t="shared" si="8"/>
        <v>5.7562797229580926</v>
      </c>
      <c r="O48" s="260" t="str">
        <f t="shared" si="8"/>
        <v>-</v>
      </c>
      <c r="P48" s="260" t="str">
        <f t="shared" si="8"/>
        <v>-</v>
      </c>
      <c r="Q48" s="99" t="s">
        <v>797</v>
      </c>
    </row>
    <row r="49" spans="1:17" s="261" customFormat="1" ht="54" outlineLevel="1" x14ac:dyDescent="0.25">
      <c r="A49" s="264"/>
      <c r="B49" s="99" t="s">
        <v>780</v>
      </c>
      <c r="C49" s="258">
        <f t="shared" si="6"/>
        <v>725.7</v>
      </c>
      <c r="D49" s="259">
        <v>725.7</v>
      </c>
      <c r="E49" s="258"/>
      <c r="F49" s="258"/>
      <c r="G49" s="260"/>
      <c r="H49" s="260">
        <f t="shared" si="7"/>
        <v>418</v>
      </c>
      <c r="I49" s="260">
        <v>418</v>
      </c>
      <c r="J49" s="56">
        <v>0</v>
      </c>
      <c r="K49" s="260"/>
      <c r="L49" s="260"/>
      <c r="M49" s="260">
        <f t="shared" si="8"/>
        <v>57.599559046437918</v>
      </c>
      <c r="N49" s="260">
        <f t="shared" si="8"/>
        <v>57.599559046437918</v>
      </c>
      <c r="O49" s="260" t="str">
        <f t="shared" si="8"/>
        <v>-</v>
      </c>
      <c r="P49" s="260" t="str">
        <f t="shared" si="8"/>
        <v>-</v>
      </c>
      <c r="Q49" s="99" t="s">
        <v>798</v>
      </c>
    </row>
    <row r="50" spans="1:17" s="261" customFormat="1" ht="27" outlineLevel="1" x14ac:dyDescent="0.25">
      <c r="A50" s="264"/>
      <c r="B50" s="99" t="s">
        <v>782</v>
      </c>
      <c r="C50" s="258">
        <f t="shared" si="6"/>
        <v>2569</v>
      </c>
      <c r="D50" s="259">
        <v>2569</v>
      </c>
      <c r="E50" s="258"/>
      <c r="F50" s="258"/>
      <c r="G50" s="260"/>
      <c r="H50" s="260">
        <f t="shared" si="7"/>
        <v>1361.8</v>
      </c>
      <c r="I50" s="260">
        <v>1361.8</v>
      </c>
      <c r="J50" s="56">
        <v>0</v>
      </c>
      <c r="K50" s="260"/>
      <c r="L50" s="260"/>
      <c r="M50" s="260">
        <f t="shared" si="8"/>
        <v>53.008952899961074</v>
      </c>
      <c r="N50" s="260">
        <f t="shared" si="8"/>
        <v>53.008952899961074</v>
      </c>
      <c r="O50" s="260" t="str">
        <f t="shared" si="8"/>
        <v>-</v>
      </c>
      <c r="P50" s="260" t="str">
        <f t="shared" si="8"/>
        <v>-</v>
      </c>
      <c r="Q50" s="257" t="s">
        <v>426</v>
      </c>
    </row>
    <row r="51" spans="1:17" s="261" customFormat="1" ht="67.5" outlineLevel="1" x14ac:dyDescent="0.25">
      <c r="A51" s="264"/>
      <c r="B51" s="99" t="s">
        <v>784</v>
      </c>
      <c r="C51" s="258">
        <f t="shared" si="6"/>
        <v>130</v>
      </c>
      <c r="D51" s="259">
        <v>130</v>
      </c>
      <c r="E51" s="258"/>
      <c r="F51" s="258"/>
      <c r="G51" s="260"/>
      <c r="H51" s="260">
        <f t="shared" si="7"/>
        <v>32.200000000000003</v>
      </c>
      <c r="I51" s="260">
        <v>32.200000000000003</v>
      </c>
      <c r="J51" s="56">
        <v>0</v>
      </c>
      <c r="K51" s="260"/>
      <c r="L51" s="260"/>
      <c r="M51" s="260">
        <f t="shared" si="8"/>
        <v>24.76923076923077</v>
      </c>
      <c r="N51" s="260">
        <f t="shared" si="8"/>
        <v>24.76923076923077</v>
      </c>
      <c r="O51" s="260" t="str">
        <f t="shared" si="8"/>
        <v>-</v>
      </c>
      <c r="P51" s="260" t="str">
        <f t="shared" si="8"/>
        <v>-</v>
      </c>
      <c r="Q51" s="257" t="s">
        <v>799</v>
      </c>
    </row>
    <row r="52" spans="1:17" s="261" customFormat="1" ht="27" outlineLevel="1" x14ac:dyDescent="0.25">
      <c r="A52" s="264"/>
      <c r="B52" s="99" t="s">
        <v>786</v>
      </c>
      <c r="C52" s="258">
        <f t="shared" si="6"/>
        <v>150.1</v>
      </c>
      <c r="D52" s="259">
        <v>150.1</v>
      </c>
      <c r="E52" s="258"/>
      <c r="F52" s="258"/>
      <c r="G52" s="260"/>
      <c r="H52" s="260">
        <f t="shared" si="7"/>
        <v>116.7</v>
      </c>
      <c r="I52" s="260">
        <v>116.7</v>
      </c>
      <c r="J52" s="56">
        <v>0</v>
      </c>
      <c r="K52" s="260"/>
      <c r="L52" s="260"/>
      <c r="M52" s="260">
        <f t="shared" si="8"/>
        <v>77.748167888074633</v>
      </c>
      <c r="N52" s="260">
        <f t="shared" si="8"/>
        <v>77.748167888074633</v>
      </c>
      <c r="O52" s="260" t="str">
        <f t="shared" si="8"/>
        <v>-</v>
      </c>
      <c r="P52" s="260" t="str">
        <f t="shared" si="8"/>
        <v>-</v>
      </c>
      <c r="Q52" s="257" t="s">
        <v>800</v>
      </c>
    </row>
    <row r="53" spans="1:17" s="261" customFormat="1" ht="81" outlineLevel="1" x14ac:dyDescent="0.25">
      <c r="A53" s="264"/>
      <c r="B53" s="99" t="s">
        <v>787</v>
      </c>
      <c r="C53" s="258">
        <f t="shared" si="6"/>
        <v>100</v>
      </c>
      <c r="D53" s="259">
        <v>100</v>
      </c>
      <c r="E53" s="258"/>
      <c r="F53" s="258"/>
      <c r="G53" s="260"/>
      <c r="H53" s="260">
        <f t="shared" si="7"/>
        <v>0</v>
      </c>
      <c r="I53" s="260">
        <v>0</v>
      </c>
      <c r="J53" s="56">
        <v>0</v>
      </c>
      <c r="K53" s="260"/>
      <c r="L53" s="260"/>
      <c r="M53" s="260">
        <f t="shared" si="8"/>
        <v>0</v>
      </c>
      <c r="N53" s="260">
        <f t="shared" si="8"/>
        <v>0</v>
      </c>
      <c r="O53" s="260" t="str">
        <f t="shared" si="8"/>
        <v>-</v>
      </c>
      <c r="P53" s="260" t="str">
        <f t="shared" si="8"/>
        <v>-</v>
      </c>
      <c r="Q53" s="257" t="s">
        <v>801</v>
      </c>
    </row>
    <row r="54" spans="1:17" s="261" customFormat="1" ht="27" outlineLevel="1" x14ac:dyDescent="0.25">
      <c r="A54" s="264"/>
      <c r="B54" s="99" t="s">
        <v>802</v>
      </c>
      <c r="C54" s="258">
        <f t="shared" si="6"/>
        <v>1336</v>
      </c>
      <c r="D54" s="259">
        <v>1336</v>
      </c>
      <c r="E54" s="258"/>
      <c r="F54" s="258"/>
      <c r="G54" s="260"/>
      <c r="H54" s="260">
        <f t="shared" si="7"/>
        <v>254.9</v>
      </c>
      <c r="I54" s="260">
        <v>254.9</v>
      </c>
      <c r="J54" s="56">
        <v>0</v>
      </c>
      <c r="K54" s="260"/>
      <c r="L54" s="260"/>
      <c r="M54" s="260">
        <f t="shared" si="8"/>
        <v>19.07934131736527</v>
      </c>
      <c r="N54" s="260">
        <f t="shared" si="8"/>
        <v>19.07934131736527</v>
      </c>
      <c r="O54" s="260" t="str">
        <f t="shared" si="8"/>
        <v>-</v>
      </c>
      <c r="P54" s="260" t="str">
        <f t="shared" si="8"/>
        <v>-</v>
      </c>
      <c r="Q54" s="257" t="s">
        <v>803</v>
      </c>
    </row>
    <row r="55" spans="1:17" s="261" customFormat="1" ht="81" outlineLevel="1" x14ac:dyDescent="0.25">
      <c r="A55" s="264"/>
      <c r="B55" s="99" t="s">
        <v>804</v>
      </c>
      <c r="C55" s="258">
        <f t="shared" si="6"/>
        <v>500</v>
      </c>
      <c r="D55" s="259">
        <v>500</v>
      </c>
      <c r="E55" s="258"/>
      <c r="F55" s="258"/>
      <c r="G55" s="260"/>
      <c r="H55" s="260">
        <f t="shared" si="7"/>
        <v>0</v>
      </c>
      <c r="I55" s="260">
        <v>0</v>
      </c>
      <c r="J55" s="260">
        <v>0</v>
      </c>
      <c r="K55" s="260"/>
      <c r="L55" s="260"/>
      <c r="M55" s="260">
        <f t="shared" si="8"/>
        <v>0</v>
      </c>
      <c r="N55" s="260">
        <f t="shared" si="8"/>
        <v>0</v>
      </c>
      <c r="O55" s="260" t="str">
        <f t="shared" si="8"/>
        <v>-</v>
      </c>
      <c r="P55" s="260" t="str">
        <f t="shared" si="8"/>
        <v>-</v>
      </c>
      <c r="Q55" s="257" t="s">
        <v>805</v>
      </c>
    </row>
    <row r="56" spans="1:17" s="273" customFormat="1" ht="26.25" customHeight="1" x14ac:dyDescent="0.25">
      <c r="A56" s="271"/>
      <c r="B56" s="244" t="s">
        <v>806</v>
      </c>
      <c r="C56" s="279">
        <f>C57</f>
        <v>30228.600000000002</v>
      </c>
      <c r="D56" s="279">
        <f>D57</f>
        <v>29794.800000000003</v>
      </c>
      <c r="E56" s="279">
        <f>E57</f>
        <v>0</v>
      </c>
      <c r="F56" s="279">
        <f>F57</f>
        <v>433.8</v>
      </c>
      <c r="G56" s="246" t="e">
        <f>G57+#REF!+#REF!</f>
        <v>#REF!</v>
      </c>
      <c r="H56" s="246">
        <f>SUM(I56:K56)</f>
        <v>13127.7</v>
      </c>
      <c r="I56" s="246">
        <f>I57</f>
        <v>13007.5</v>
      </c>
      <c r="J56" s="246">
        <v>0</v>
      </c>
      <c r="K56" s="246">
        <f>K57</f>
        <v>120.2</v>
      </c>
      <c r="L56" s="246" t="e">
        <f>L57+#REF!+#REF!</f>
        <v>#REF!</v>
      </c>
      <c r="M56" s="246">
        <f t="shared" si="8"/>
        <v>43.428078045294853</v>
      </c>
      <c r="N56" s="246">
        <f t="shared" si="8"/>
        <v>43.656946849785868</v>
      </c>
      <c r="O56" s="246" t="str">
        <f t="shared" si="8"/>
        <v>-</v>
      </c>
      <c r="P56" s="246">
        <f t="shared" si="8"/>
        <v>27.708621484555096</v>
      </c>
      <c r="Q56" s="272"/>
    </row>
    <row r="57" spans="1:17" s="255" customFormat="1" ht="54" outlineLevel="1" x14ac:dyDescent="0.25">
      <c r="A57" s="274">
        <v>4</v>
      </c>
      <c r="B57" s="250" t="s">
        <v>807</v>
      </c>
      <c r="C57" s="275">
        <f>SUM(D57:G57)</f>
        <v>30228.600000000002</v>
      </c>
      <c r="D57" s="275">
        <f>SUM(D58:D71)</f>
        <v>29794.800000000003</v>
      </c>
      <c r="E57" s="275">
        <f>SUM(E58:E71)</f>
        <v>0</v>
      </c>
      <c r="F57" s="275">
        <f>SUM(F58:F71)</f>
        <v>433.8</v>
      </c>
      <c r="G57" s="275">
        <f>SUM(G58:G71)</f>
        <v>0</v>
      </c>
      <c r="H57" s="276">
        <f>SUM(I57:L57)</f>
        <v>13127.7</v>
      </c>
      <c r="I57" s="276">
        <f>SUM(I58:I71)</f>
        <v>13007.5</v>
      </c>
      <c r="J57" s="276">
        <v>0</v>
      </c>
      <c r="K57" s="276">
        <f>SUM(K58:K71)</f>
        <v>120.2</v>
      </c>
      <c r="L57" s="276">
        <f>SUM(L58:L67)</f>
        <v>0</v>
      </c>
      <c r="M57" s="280">
        <f t="shared" si="8"/>
        <v>43.428078045294853</v>
      </c>
      <c r="N57" s="280">
        <f t="shared" si="8"/>
        <v>43.656946849785868</v>
      </c>
      <c r="O57" s="280" t="str">
        <f t="shared" si="8"/>
        <v>-</v>
      </c>
      <c r="P57" s="280">
        <f t="shared" si="8"/>
        <v>27.708621484555096</v>
      </c>
      <c r="Q57" s="254"/>
    </row>
    <row r="58" spans="1:17" s="261" customFormat="1" ht="67.5" outlineLevel="1" x14ac:dyDescent="0.25">
      <c r="A58" s="281"/>
      <c r="B58" s="257" t="s">
        <v>768</v>
      </c>
      <c r="C58" s="258">
        <f t="shared" ref="C58:C73" si="9">SUM(D58:G58)</f>
        <v>10197.200000000001</v>
      </c>
      <c r="D58" s="259">
        <v>10197.200000000001</v>
      </c>
      <c r="E58" s="258">
        <v>0</v>
      </c>
      <c r="F58" s="258">
        <v>0</v>
      </c>
      <c r="G58" s="260">
        <v>0</v>
      </c>
      <c r="H58" s="260">
        <f t="shared" ref="H58:H92" si="10">SUM(I58:L58)</f>
        <v>5809.6</v>
      </c>
      <c r="I58" s="260">
        <v>5809.6</v>
      </c>
      <c r="J58" s="56">
        <v>0</v>
      </c>
      <c r="K58" s="260">
        <v>0</v>
      </c>
      <c r="L58" s="260">
        <v>0</v>
      </c>
      <c r="M58" s="260">
        <f t="shared" si="8"/>
        <v>56.972502255521121</v>
      </c>
      <c r="N58" s="260">
        <f t="shared" si="8"/>
        <v>56.972502255521121</v>
      </c>
      <c r="O58" s="260" t="str">
        <f t="shared" si="8"/>
        <v>-</v>
      </c>
      <c r="P58" s="260" t="str">
        <f t="shared" si="8"/>
        <v>-</v>
      </c>
      <c r="Q58" s="257" t="s">
        <v>808</v>
      </c>
    </row>
    <row r="59" spans="1:17" s="261" customFormat="1" ht="67.5" outlineLevel="1" x14ac:dyDescent="0.25">
      <c r="A59" s="281"/>
      <c r="B59" s="257" t="s">
        <v>769</v>
      </c>
      <c r="C59" s="258">
        <f t="shared" si="9"/>
        <v>60.8</v>
      </c>
      <c r="D59" s="259">
        <v>60.8</v>
      </c>
      <c r="E59" s="258"/>
      <c r="F59" s="258"/>
      <c r="G59" s="260"/>
      <c r="H59" s="260">
        <f t="shared" si="10"/>
        <v>16</v>
      </c>
      <c r="I59" s="260">
        <v>16</v>
      </c>
      <c r="J59" s="56">
        <v>0</v>
      </c>
      <c r="K59" s="260"/>
      <c r="L59" s="260"/>
      <c r="M59" s="260">
        <f t="shared" si="8"/>
        <v>26.315789473684209</v>
      </c>
      <c r="N59" s="260">
        <f t="shared" si="8"/>
        <v>26.315789473684209</v>
      </c>
      <c r="O59" s="260" t="str">
        <f t="shared" si="8"/>
        <v>-</v>
      </c>
      <c r="P59" s="260" t="str">
        <f t="shared" si="8"/>
        <v>-</v>
      </c>
      <c r="Q59" s="257" t="s">
        <v>809</v>
      </c>
    </row>
    <row r="60" spans="1:17" s="261" customFormat="1" ht="40.5" outlineLevel="1" x14ac:dyDescent="0.25">
      <c r="A60" s="281"/>
      <c r="B60" s="257" t="s">
        <v>810</v>
      </c>
      <c r="C60" s="258">
        <f>SUM(D60:G60)</f>
        <v>433.8</v>
      </c>
      <c r="D60" s="259"/>
      <c r="E60" s="258"/>
      <c r="F60" s="258">
        <v>433.8</v>
      </c>
      <c r="G60" s="260"/>
      <c r="H60" s="260">
        <f>SUM(I60:L60)</f>
        <v>120.2</v>
      </c>
      <c r="I60" s="260"/>
      <c r="J60" s="56">
        <v>0</v>
      </c>
      <c r="K60" s="260">
        <v>120.2</v>
      </c>
      <c r="L60" s="260"/>
      <c r="M60" s="260"/>
      <c r="N60" s="260"/>
      <c r="O60" s="260"/>
      <c r="P60" s="260"/>
      <c r="Q60" s="257" t="s">
        <v>811</v>
      </c>
    </row>
    <row r="61" spans="1:17" s="261" customFormat="1" ht="40.5" outlineLevel="1" x14ac:dyDescent="0.25">
      <c r="A61" s="281"/>
      <c r="B61" s="257" t="s">
        <v>773</v>
      </c>
      <c r="C61" s="258">
        <f t="shared" si="9"/>
        <v>11</v>
      </c>
      <c r="D61" s="259">
        <v>11</v>
      </c>
      <c r="E61" s="258"/>
      <c r="F61" s="258"/>
      <c r="G61" s="260"/>
      <c r="H61" s="260">
        <f t="shared" si="10"/>
        <v>0</v>
      </c>
      <c r="I61" s="260">
        <v>0</v>
      </c>
      <c r="J61" s="56">
        <v>0</v>
      </c>
      <c r="K61" s="260"/>
      <c r="L61" s="260"/>
      <c r="M61" s="260">
        <f t="shared" ref="M61:P72" si="11">IFERROR(H61/C61*100,"-")</f>
        <v>0</v>
      </c>
      <c r="N61" s="260">
        <f t="shared" si="11"/>
        <v>0</v>
      </c>
      <c r="O61" s="260" t="str">
        <f t="shared" si="11"/>
        <v>-</v>
      </c>
      <c r="P61" s="260" t="str">
        <f t="shared" si="11"/>
        <v>-</v>
      </c>
      <c r="Q61" s="257" t="s">
        <v>812</v>
      </c>
    </row>
    <row r="62" spans="1:17" s="261" customFormat="1" ht="27" outlineLevel="1" x14ac:dyDescent="0.25">
      <c r="A62" s="281"/>
      <c r="B62" s="257" t="s">
        <v>775</v>
      </c>
      <c r="C62" s="258">
        <f t="shared" si="9"/>
        <v>12.5</v>
      </c>
      <c r="D62" s="259">
        <v>12.5</v>
      </c>
      <c r="E62" s="258"/>
      <c r="F62" s="258"/>
      <c r="G62" s="260"/>
      <c r="H62" s="260">
        <f t="shared" si="10"/>
        <v>0</v>
      </c>
      <c r="I62" s="260">
        <v>0</v>
      </c>
      <c r="J62" s="56">
        <v>0</v>
      </c>
      <c r="K62" s="260"/>
      <c r="L62" s="260"/>
      <c r="M62" s="260">
        <f t="shared" si="11"/>
        <v>0</v>
      </c>
      <c r="N62" s="260">
        <f t="shared" si="11"/>
        <v>0</v>
      </c>
      <c r="O62" s="260" t="str">
        <f t="shared" si="11"/>
        <v>-</v>
      </c>
      <c r="P62" s="260" t="str">
        <f t="shared" si="11"/>
        <v>-</v>
      </c>
      <c r="Q62" s="257" t="s">
        <v>813</v>
      </c>
    </row>
    <row r="63" spans="1:17" s="261" customFormat="1" ht="54" outlineLevel="1" x14ac:dyDescent="0.25">
      <c r="A63" s="281"/>
      <c r="B63" s="257" t="s">
        <v>814</v>
      </c>
      <c r="C63" s="258">
        <f t="shared" si="9"/>
        <v>70</v>
      </c>
      <c r="D63" s="259">
        <v>70</v>
      </c>
      <c r="E63" s="258"/>
      <c r="F63" s="258"/>
      <c r="G63" s="260"/>
      <c r="H63" s="260">
        <f t="shared" si="10"/>
        <v>44.5</v>
      </c>
      <c r="I63" s="260">
        <v>44.5</v>
      </c>
      <c r="J63" s="56">
        <v>0</v>
      </c>
      <c r="K63" s="260"/>
      <c r="L63" s="260"/>
      <c r="M63" s="260">
        <f t="shared" si="11"/>
        <v>63.571428571428569</v>
      </c>
      <c r="N63" s="260">
        <f t="shared" si="11"/>
        <v>63.571428571428569</v>
      </c>
      <c r="O63" s="260" t="str">
        <f t="shared" si="11"/>
        <v>-</v>
      </c>
      <c r="P63" s="260" t="str">
        <f t="shared" si="11"/>
        <v>-</v>
      </c>
      <c r="Q63" s="257" t="s">
        <v>815</v>
      </c>
    </row>
    <row r="64" spans="1:17" s="261" customFormat="1" ht="108" outlineLevel="1" x14ac:dyDescent="0.25">
      <c r="A64" s="281"/>
      <c r="B64" s="257" t="s">
        <v>778</v>
      </c>
      <c r="C64" s="258">
        <f t="shared" si="9"/>
        <v>2714.5</v>
      </c>
      <c r="D64" s="259">
        <v>2714.5</v>
      </c>
      <c r="E64" s="258"/>
      <c r="F64" s="258"/>
      <c r="G64" s="260"/>
      <c r="H64" s="260">
        <f t="shared" si="10"/>
        <v>823.4</v>
      </c>
      <c r="I64" s="260">
        <v>823.4</v>
      </c>
      <c r="J64" s="56">
        <v>0</v>
      </c>
      <c r="K64" s="260"/>
      <c r="L64" s="260"/>
      <c r="M64" s="260">
        <f t="shared" si="11"/>
        <v>30.33339473199484</v>
      </c>
      <c r="N64" s="260">
        <f t="shared" si="11"/>
        <v>30.33339473199484</v>
      </c>
      <c r="O64" s="260" t="str">
        <f t="shared" si="11"/>
        <v>-</v>
      </c>
      <c r="P64" s="260" t="str">
        <f t="shared" si="11"/>
        <v>-</v>
      </c>
      <c r="Q64" s="257" t="s">
        <v>816</v>
      </c>
    </row>
    <row r="65" spans="1:17" s="261" customFormat="1" ht="54" outlineLevel="1" x14ac:dyDescent="0.25">
      <c r="A65" s="281"/>
      <c r="B65" s="257" t="s">
        <v>780</v>
      </c>
      <c r="C65" s="258">
        <f t="shared" si="9"/>
        <v>3819.9</v>
      </c>
      <c r="D65" s="259">
        <v>3819.9</v>
      </c>
      <c r="E65" s="258"/>
      <c r="F65" s="258"/>
      <c r="G65" s="260"/>
      <c r="H65" s="260">
        <f t="shared" si="10"/>
        <v>554.29999999999995</v>
      </c>
      <c r="I65" s="260">
        <v>554.29999999999995</v>
      </c>
      <c r="J65" s="56">
        <v>0</v>
      </c>
      <c r="K65" s="260"/>
      <c r="L65" s="260"/>
      <c r="M65" s="260">
        <f t="shared" si="11"/>
        <v>14.510851069399722</v>
      </c>
      <c r="N65" s="260">
        <f t="shared" si="11"/>
        <v>14.510851069399722</v>
      </c>
      <c r="O65" s="260" t="str">
        <f t="shared" si="11"/>
        <v>-</v>
      </c>
      <c r="P65" s="260" t="str">
        <f t="shared" si="11"/>
        <v>-</v>
      </c>
      <c r="Q65" s="257" t="s">
        <v>817</v>
      </c>
    </row>
    <row r="66" spans="1:17" s="261" customFormat="1" ht="67.5" outlineLevel="1" x14ac:dyDescent="0.25">
      <c r="A66" s="281"/>
      <c r="B66" s="257" t="s">
        <v>782</v>
      </c>
      <c r="C66" s="258">
        <f t="shared" si="9"/>
        <v>2929.4</v>
      </c>
      <c r="D66" s="259">
        <v>2929.4</v>
      </c>
      <c r="E66" s="258"/>
      <c r="F66" s="258"/>
      <c r="G66" s="260"/>
      <c r="H66" s="260">
        <f t="shared" si="10"/>
        <v>1379.1</v>
      </c>
      <c r="I66" s="260">
        <v>1379.1</v>
      </c>
      <c r="J66" s="56">
        <v>0</v>
      </c>
      <c r="K66" s="260"/>
      <c r="L66" s="260"/>
      <c r="M66" s="260">
        <f t="shared" si="11"/>
        <v>47.077899911244621</v>
      </c>
      <c r="N66" s="260">
        <f t="shared" si="11"/>
        <v>47.077899911244621</v>
      </c>
      <c r="O66" s="260" t="str">
        <f t="shared" si="11"/>
        <v>-</v>
      </c>
      <c r="P66" s="260" t="str">
        <f t="shared" si="11"/>
        <v>-</v>
      </c>
      <c r="Q66" s="257" t="s">
        <v>808</v>
      </c>
    </row>
    <row r="67" spans="1:17" s="261" customFormat="1" ht="67.5" outlineLevel="1" x14ac:dyDescent="0.25">
      <c r="A67" s="282"/>
      <c r="B67" s="257" t="s">
        <v>784</v>
      </c>
      <c r="C67" s="258">
        <f t="shared" si="9"/>
        <v>8528.7999999999993</v>
      </c>
      <c r="D67" s="259">
        <v>8528.7999999999993</v>
      </c>
      <c r="E67" s="258"/>
      <c r="F67" s="258"/>
      <c r="G67" s="260">
        <v>0</v>
      </c>
      <c r="H67" s="260">
        <f t="shared" si="10"/>
        <v>4200</v>
      </c>
      <c r="I67" s="260">
        <v>4200</v>
      </c>
      <c r="J67" s="56">
        <v>0</v>
      </c>
      <c r="K67" s="260"/>
      <c r="L67" s="260">
        <v>0</v>
      </c>
      <c r="M67" s="260">
        <f t="shared" si="11"/>
        <v>49.244911359159559</v>
      </c>
      <c r="N67" s="260">
        <f t="shared" si="11"/>
        <v>49.244911359159559</v>
      </c>
      <c r="O67" s="260" t="str">
        <f t="shared" si="11"/>
        <v>-</v>
      </c>
      <c r="P67" s="260" t="str">
        <f t="shared" si="11"/>
        <v>-</v>
      </c>
      <c r="Q67" s="257" t="s">
        <v>808</v>
      </c>
    </row>
    <row r="68" spans="1:17" s="261" customFormat="1" ht="81" outlineLevel="1" x14ac:dyDescent="0.25">
      <c r="A68" s="282"/>
      <c r="B68" s="257" t="s">
        <v>786</v>
      </c>
      <c r="C68" s="258">
        <f t="shared" si="9"/>
        <v>68.3</v>
      </c>
      <c r="D68" s="259">
        <v>68.3</v>
      </c>
      <c r="E68" s="258"/>
      <c r="F68" s="258"/>
      <c r="G68" s="260"/>
      <c r="H68" s="260">
        <f t="shared" si="10"/>
        <v>30</v>
      </c>
      <c r="I68" s="260">
        <v>30</v>
      </c>
      <c r="J68" s="56">
        <v>0</v>
      </c>
      <c r="K68" s="260"/>
      <c r="L68" s="260"/>
      <c r="M68" s="260">
        <f t="shared" si="11"/>
        <v>43.923865300146417</v>
      </c>
      <c r="N68" s="260">
        <f t="shared" si="11"/>
        <v>43.923865300146417</v>
      </c>
      <c r="O68" s="260" t="str">
        <f t="shared" si="11"/>
        <v>-</v>
      </c>
      <c r="P68" s="260" t="str">
        <f t="shared" si="11"/>
        <v>-</v>
      </c>
      <c r="Q68" s="257" t="s">
        <v>818</v>
      </c>
    </row>
    <row r="69" spans="1:17" s="261" customFormat="1" ht="81" outlineLevel="1" x14ac:dyDescent="0.25">
      <c r="A69" s="282"/>
      <c r="B69" s="257" t="s">
        <v>787</v>
      </c>
      <c r="C69" s="258">
        <f t="shared" si="9"/>
        <v>100</v>
      </c>
      <c r="D69" s="259">
        <v>100</v>
      </c>
      <c r="E69" s="258"/>
      <c r="F69" s="258"/>
      <c r="G69" s="260"/>
      <c r="H69" s="260">
        <f t="shared" si="10"/>
        <v>0</v>
      </c>
      <c r="I69" s="260">
        <v>0</v>
      </c>
      <c r="J69" s="56">
        <v>0</v>
      </c>
      <c r="K69" s="260"/>
      <c r="L69" s="260"/>
      <c r="M69" s="260">
        <f t="shared" si="11"/>
        <v>0</v>
      </c>
      <c r="N69" s="260">
        <f t="shared" si="11"/>
        <v>0</v>
      </c>
      <c r="O69" s="260" t="str">
        <f t="shared" si="11"/>
        <v>-</v>
      </c>
      <c r="P69" s="260" t="str">
        <f t="shared" si="11"/>
        <v>-</v>
      </c>
      <c r="Q69" s="257" t="s">
        <v>801</v>
      </c>
    </row>
    <row r="70" spans="1:17" s="261" customFormat="1" ht="27" outlineLevel="1" x14ac:dyDescent="0.25">
      <c r="A70" s="282"/>
      <c r="B70" s="257" t="s">
        <v>802</v>
      </c>
      <c r="C70" s="258">
        <f t="shared" si="9"/>
        <v>782.4</v>
      </c>
      <c r="D70" s="259">
        <v>782.4</v>
      </c>
      <c r="E70" s="258"/>
      <c r="F70" s="258"/>
      <c r="G70" s="260"/>
      <c r="H70" s="260">
        <f t="shared" si="10"/>
        <v>150.6</v>
      </c>
      <c r="I70" s="260">
        <v>150.6</v>
      </c>
      <c r="J70" s="56">
        <v>0</v>
      </c>
      <c r="K70" s="260"/>
      <c r="L70" s="260"/>
      <c r="M70" s="260"/>
      <c r="N70" s="260">
        <f t="shared" si="11"/>
        <v>19.24846625766871</v>
      </c>
      <c r="O70" s="260"/>
      <c r="P70" s="260"/>
      <c r="Q70" s="257" t="s">
        <v>803</v>
      </c>
    </row>
    <row r="71" spans="1:17" s="261" customFormat="1" ht="27" outlineLevel="1" x14ac:dyDescent="0.25">
      <c r="A71" s="282"/>
      <c r="B71" s="257" t="s">
        <v>789</v>
      </c>
      <c r="C71" s="258">
        <f t="shared" si="9"/>
        <v>500</v>
      </c>
      <c r="D71" s="259">
        <v>500</v>
      </c>
      <c r="E71" s="258"/>
      <c r="F71" s="258"/>
      <c r="G71" s="260"/>
      <c r="H71" s="260">
        <f t="shared" si="10"/>
        <v>0</v>
      </c>
      <c r="I71" s="260">
        <v>0</v>
      </c>
      <c r="J71" s="56">
        <v>0</v>
      </c>
      <c r="K71" s="260"/>
      <c r="L71" s="260"/>
      <c r="M71" s="260"/>
      <c r="N71" s="260">
        <f t="shared" si="11"/>
        <v>0</v>
      </c>
      <c r="O71" s="260"/>
      <c r="P71" s="260"/>
      <c r="Q71" s="257" t="s">
        <v>819</v>
      </c>
    </row>
    <row r="72" spans="1:17" s="273" customFormat="1" ht="27.75" customHeight="1" x14ac:dyDescent="0.25">
      <c r="A72" s="283"/>
      <c r="B72" s="244" t="s">
        <v>820</v>
      </c>
      <c r="C72" s="245">
        <f>SUM(D72:F72)</f>
        <v>31253.9</v>
      </c>
      <c r="D72" s="245">
        <f>D73</f>
        <v>31011.200000000001</v>
      </c>
      <c r="E72" s="245">
        <f>E73</f>
        <v>0</v>
      </c>
      <c r="F72" s="245">
        <f>F73</f>
        <v>242.7</v>
      </c>
      <c r="G72" s="246" t="e">
        <f>G73+#REF!+#REF!</f>
        <v>#REF!</v>
      </c>
      <c r="H72" s="246">
        <f>SUM(I72:K72)</f>
        <v>12613.699999999999</v>
      </c>
      <c r="I72" s="246">
        <f>I73</f>
        <v>12541.999999999998</v>
      </c>
      <c r="J72" s="246">
        <v>0</v>
      </c>
      <c r="K72" s="246">
        <f>K73</f>
        <v>71.7</v>
      </c>
      <c r="L72" s="246" t="e">
        <f>L73+#REF!+#REF!</f>
        <v>#REF!</v>
      </c>
      <c r="M72" s="246">
        <f t="shared" ref="M72:P87" si="12">IFERROR(H72/C72*100,"-")</f>
        <v>40.358803221357967</v>
      </c>
      <c r="N72" s="246">
        <f t="shared" si="12"/>
        <v>40.443452688061079</v>
      </c>
      <c r="O72" s="246" t="str">
        <f t="shared" si="12"/>
        <v>-</v>
      </c>
      <c r="P72" s="284">
        <f t="shared" si="11"/>
        <v>29.542645241038322</v>
      </c>
      <c r="Q72" s="272"/>
    </row>
    <row r="73" spans="1:17" s="255" customFormat="1" ht="57" customHeight="1" outlineLevel="1" x14ac:dyDescent="0.25">
      <c r="A73" s="274">
        <v>5</v>
      </c>
      <c r="B73" s="250" t="s">
        <v>821</v>
      </c>
      <c r="C73" s="275">
        <f t="shared" si="9"/>
        <v>31253.9</v>
      </c>
      <c r="D73" s="275">
        <f>SUM(D74:D92)</f>
        <v>31011.200000000001</v>
      </c>
      <c r="E73" s="275">
        <f>SUM(E74:E92)</f>
        <v>0</v>
      </c>
      <c r="F73" s="275">
        <f>SUM(F74:F92)</f>
        <v>242.7</v>
      </c>
      <c r="G73" s="276">
        <f>SUM(G74:G75)</f>
        <v>0</v>
      </c>
      <c r="H73" s="276">
        <f t="shared" si="10"/>
        <v>12613.699999999999</v>
      </c>
      <c r="I73" s="276">
        <f>SUM(I74:I92)</f>
        <v>12541.999999999998</v>
      </c>
      <c r="J73" s="276">
        <v>0</v>
      </c>
      <c r="K73" s="276">
        <f>SUM(K74:K92)</f>
        <v>71.7</v>
      </c>
      <c r="L73" s="276">
        <f>SUM(L74:L75)</f>
        <v>0</v>
      </c>
      <c r="M73" s="280">
        <f t="shared" si="12"/>
        <v>40.358803221357967</v>
      </c>
      <c r="N73" s="280">
        <f t="shared" si="12"/>
        <v>40.443452688061079</v>
      </c>
      <c r="O73" s="280" t="str">
        <f t="shared" si="12"/>
        <v>-</v>
      </c>
      <c r="P73" s="280">
        <f>IFERROR(K73/F73*100,"-")</f>
        <v>29.542645241038322</v>
      </c>
      <c r="Q73" s="254"/>
    </row>
    <row r="74" spans="1:17" s="261" customFormat="1" ht="67.5" outlineLevel="1" x14ac:dyDescent="0.25">
      <c r="A74" s="265"/>
      <c r="B74" s="99" t="s">
        <v>822</v>
      </c>
      <c r="C74" s="285">
        <f>SUM(D74:G74)</f>
        <v>11955.6</v>
      </c>
      <c r="D74" s="259">
        <v>11955.6</v>
      </c>
      <c r="E74" s="285"/>
      <c r="F74" s="285">
        <v>0</v>
      </c>
      <c r="G74" s="286">
        <v>0</v>
      </c>
      <c r="H74" s="286">
        <f t="shared" si="10"/>
        <v>6523.5</v>
      </c>
      <c r="I74" s="286">
        <v>6523.5</v>
      </c>
      <c r="J74" s="56">
        <v>0</v>
      </c>
      <c r="K74" s="286">
        <v>0</v>
      </c>
      <c r="L74" s="286">
        <v>0</v>
      </c>
      <c r="M74" s="56">
        <f t="shared" si="12"/>
        <v>54.564388236474962</v>
      </c>
      <c r="N74" s="260">
        <f>IFERROR(I74/D74*100,"-")</f>
        <v>54.564388236474962</v>
      </c>
      <c r="O74" s="260" t="str">
        <f>IFERROR(J74/E74*100,"-")</f>
        <v>-</v>
      </c>
      <c r="P74" s="260" t="str">
        <f>IFERROR(K74/F74*100,"-")</f>
        <v>-</v>
      </c>
      <c r="Q74" s="257" t="s">
        <v>808</v>
      </c>
    </row>
    <row r="75" spans="1:17" s="261" customFormat="1" ht="94.5" outlineLevel="1" x14ac:dyDescent="0.25">
      <c r="A75" s="265"/>
      <c r="B75" s="99" t="s">
        <v>769</v>
      </c>
      <c r="C75" s="285">
        <f>SUM(D75:G75)</f>
        <v>60.1</v>
      </c>
      <c r="D75" s="259">
        <v>60.1</v>
      </c>
      <c r="E75" s="285"/>
      <c r="F75" s="285">
        <v>0</v>
      </c>
      <c r="G75" s="286">
        <v>0</v>
      </c>
      <c r="H75" s="286">
        <f t="shared" si="10"/>
        <v>35.5</v>
      </c>
      <c r="I75" s="286">
        <v>35.5</v>
      </c>
      <c r="J75" s="56">
        <v>0</v>
      </c>
      <c r="K75" s="286"/>
      <c r="L75" s="286">
        <v>0</v>
      </c>
      <c r="M75" s="56">
        <f t="shared" si="12"/>
        <v>59.068219633943428</v>
      </c>
      <c r="N75" s="260">
        <f>IFERROR(I75/D75*100,"-")</f>
        <v>59.068219633943428</v>
      </c>
      <c r="O75" s="260" t="str">
        <f>IFERROR(J75/E75*100,"-")</f>
        <v>-</v>
      </c>
      <c r="P75" s="260" t="str">
        <f>IFERROR(K75/F75*100,"-")</f>
        <v>-</v>
      </c>
      <c r="Q75" s="257" t="s">
        <v>823</v>
      </c>
    </row>
    <row r="76" spans="1:17" s="241" customFormat="1" ht="40.5" customHeight="1" outlineLevel="1" x14ac:dyDescent="0.25">
      <c r="A76" s="266"/>
      <c r="B76" s="99" t="s">
        <v>794</v>
      </c>
      <c r="C76" s="287">
        <f t="shared" ref="C76:C92" si="13">SUM(D76:G76)</f>
        <v>242.7</v>
      </c>
      <c r="D76" s="259">
        <v>0</v>
      </c>
      <c r="E76" s="259"/>
      <c r="F76" s="259">
        <v>242.7</v>
      </c>
      <c r="G76" s="56"/>
      <c r="H76" s="288">
        <f t="shared" si="10"/>
        <v>71.7</v>
      </c>
      <c r="I76" s="56">
        <v>0</v>
      </c>
      <c r="J76" s="56">
        <v>0</v>
      </c>
      <c r="K76" s="56">
        <v>71.7</v>
      </c>
      <c r="L76" s="56"/>
      <c r="M76" s="56">
        <f t="shared" si="12"/>
        <v>29.542645241038322</v>
      </c>
      <c r="N76" s="56" t="str">
        <f t="shared" si="12"/>
        <v>-</v>
      </c>
      <c r="O76" s="56" t="str">
        <f t="shared" si="12"/>
        <v>-</v>
      </c>
      <c r="P76" s="56">
        <f t="shared" si="12"/>
        <v>29.542645241038322</v>
      </c>
      <c r="Q76" s="257" t="s">
        <v>824</v>
      </c>
    </row>
    <row r="77" spans="1:17" s="241" customFormat="1" ht="40.5" outlineLevel="1" x14ac:dyDescent="0.25">
      <c r="A77" s="266"/>
      <c r="B77" s="99" t="s">
        <v>825</v>
      </c>
      <c r="C77" s="287">
        <f t="shared" si="13"/>
        <v>30</v>
      </c>
      <c r="D77" s="259">
        <v>30</v>
      </c>
      <c r="E77" s="259"/>
      <c r="F77" s="259"/>
      <c r="G77" s="56"/>
      <c r="H77" s="288">
        <f t="shared" si="10"/>
        <v>0</v>
      </c>
      <c r="I77" s="56">
        <v>0</v>
      </c>
      <c r="J77" s="56">
        <v>0</v>
      </c>
      <c r="K77" s="56"/>
      <c r="L77" s="56"/>
      <c r="M77" s="56">
        <f t="shared" si="12"/>
        <v>0</v>
      </c>
      <c r="N77" s="56">
        <f t="shared" si="12"/>
        <v>0</v>
      </c>
      <c r="O77" s="56" t="str">
        <f t="shared" si="12"/>
        <v>-</v>
      </c>
      <c r="P77" s="56" t="str">
        <f t="shared" si="12"/>
        <v>-</v>
      </c>
      <c r="Q77" s="257" t="s">
        <v>826</v>
      </c>
    </row>
    <row r="78" spans="1:17" s="241" customFormat="1" ht="121.5" outlineLevel="1" x14ac:dyDescent="0.25">
      <c r="A78" s="266"/>
      <c r="B78" s="99" t="s">
        <v>775</v>
      </c>
      <c r="C78" s="287">
        <f t="shared" si="13"/>
        <v>64.099999999999994</v>
      </c>
      <c r="D78" s="259">
        <v>64.099999999999994</v>
      </c>
      <c r="E78" s="259"/>
      <c r="F78" s="259"/>
      <c r="G78" s="56"/>
      <c r="H78" s="288">
        <f t="shared" si="10"/>
        <v>54.9</v>
      </c>
      <c r="I78" s="56">
        <v>54.9</v>
      </c>
      <c r="J78" s="56">
        <v>0</v>
      </c>
      <c r="K78" s="56"/>
      <c r="L78" s="56"/>
      <c r="M78" s="56">
        <f t="shared" si="12"/>
        <v>85.647425897035887</v>
      </c>
      <c r="N78" s="56">
        <f t="shared" si="12"/>
        <v>85.647425897035887</v>
      </c>
      <c r="O78" s="56" t="str">
        <f t="shared" si="12"/>
        <v>-</v>
      </c>
      <c r="P78" s="56" t="str">
        <f t="shared" si="12"/>
        <v>-</v>
      </c>
      <c r="Q78" s="257" t="s">
        <v>827</v>
      </c>
    </row>
    <row r="79" spans="1:17" s="241" customFormat="1" ht="54" outlineLevel="1" x14ac:dyDescent="0.25">
      <c r="A79" s="266"/>
      <c r="B79" s="99" t="s">
        <v>776</v>
      </c>
      <c r="C79" s="287">
        <f t="shared" si="13"/>
        <v>10</v>
      </c>
      <c r="D79" s="259">
        <v>10</v>
      </c>
      <c r="E79" s="259"/>
      <c r="F79" s="259"/>
      <c r="G79" s="56"/>
      <c r="H79" s="288">
        <f t="shared" si="10"/>
        <v>0</v>
      </c>
      <c r="I79" s="56">
        <v>0</v>
      </c>
      <c r="J79" s="56">
        <v>0</v>
      </c>
      <c r="K79" s="56"/>
      <c r="L79" s="56"/>
      <c r="M79" s="56">
        <f t="shared" si="12"/>
        <v>0</v>
      </c>
      <c r="N79" s="56">
        <f t="shared" si="12"/>
        <v>0</v>
      </c>
      <c r="O79" s="56" t="str">
        <f t="shared" si="12"/>
        <v>-</v>
      </c>
      <c r="P79" s="56" t="str">
        <f t="shared" si="12"/>
        <v>-</v>
      </c>
      <c r="Q79" s="257" t="s">
        <v>828</v>
      </c>
    </row>
    <row r="80" spans="1:17" s="241" customFormat="1" ht="108" outlineLevel="1" x14ac:dyDescent="0.25">
      <c r="A80" s="266"/>
      <c r="B80" s="99" t="s">
        <v>829</v>
      </c>
      <c r="C80" s="287">
        <f t="shared" si="13"/>
        <v>183.8</v>
      </c>
      <c r="D80" s="259">
        <v>183.8</v>
      </c>
      <c r="E80" s="259"/>
      <c r="F80" s="259"/>
      <c r="G80" s="56"/>
      <c r="H80" s="288">
        <f t="shared" si="10"/>
        <v>183.8</v>
      </c>
      <c r="I80" s="56">
        <v>183.8</v>
      </c>
      <c r="J80" s="56">
        <v>0</v>
      </c>
      <c r="K80" s="56"/>
      <c r="L80" s="56"/>
      <c r="M80" s="56">
        <f t="shared" si="12"/>
        <v>100</v>
      </c>
      <c r="N80" s="56">
        <f t="shared" si="12"/>
        <v>100</v>
      </c>
      <c r="O80" s="56" t="str">
        <f t="shared" si="12"/>
        <v>-</v>
      </c>
      <c r="P80" s="56" t="str">
        <f t="shared" si="12"/>
        <v>-</v>
      </c>
      <c r="Q80" s="257" t="s">
        <v>830</v>
      </c>
    </row>
    <row r="81" spans="1:17" s="241" customFormat="1" ht="94.5" outlineLevel="1" x14ac:dyDescent="0.25">
      <c r="A81" s="266"/>
      <c r="B81" s="99" t="s">
        <v>778</v>
      </c>
      <c r="C81" s="287">
        <f t="shared" si="13"/>
        <v>2902.8</v>
      </c>
      <c r="D81" s="259">
        <v>2902.8</v>
      </c>
      <c r="E81" s="259"/>
      <c r="F81" s="259"/>
      <c r="G81" s="56"/>
      <c r="H81" s="288">
        <f t="shared" si="10"/>
        <v>951.4</v>
      </c>
      <c r="I81" s="56">
        <v>951.4</v>
      </c>
      <c r="J81" s="56">
        <v>0</v>
      </c>
      <c r="K81" s="56"/>
      <c r="L81" s="56"/>
      <c r="M81" s="56">
        <f t="shared" si="12"/>
        <v>32.775251481328368</v>
      </c>
      <c r="N81" s="56">
        <f t="shared" si="12"/>
        <v>32.775251481328368</v>
      </c>
      <c r="O81" s="56" t="str">
        <f t="shared" si="12"/>
        <v>-</v>
      </c>
      <c r="P81" s="56" t="str">
        <f t="shared" si="12"/>
        <v>-</v>
      </c>
      <c r="Q81" s="99" t="s">
        <v>831</v>
      </c>
    </row>
    <row r="82" spans="1:17" s="241" customFormat="1" ht="54" outlineLevel="1" x14ac:dyDescent="0.25">
      <c r="A82" s="266"/>
      <c r="B82" s="99" t="s">
        <v>780</v>
      </c>
      <c r="C82" s="287">
        <f t="shared" si="13"/>
        <v>839.7</v>
      </c>
      <c r="D82" s="259">
        <v>839.7</v>
      </c>
      <c r="E82" s="259"/>
      <c r="F82" s="259"/>
      <c r="G82" s="56"/>
      <c r="H82" s="288">
        <f t="shared" si="10"/>
        <v>422.8</v>
      </c>
      <c r="I82" s="56">
        <v>422.8</v>
      </c>
      <c r="J82" s="56">
        <v>0</v>
      </c>
      <c r="K82" s="56"/>
      <c r="L82" s="56"/>
      <c r="M82" s="56">
        <f t="shared" si="12"/>
        <v>50.351315946171248</v>
      </c>
      <c r="N82" s="56">
        <f t="shared" si="12"/>
        <v>50.351315946171248</v>
      </c>
      <c r="O82" s="56" t="str">
        <f t="shared" si="12"/>
        <v>-</v>
      </c>
      <c r="P82" s="56" t="str">
        <f t="shared" si="12"/>
        <v>-</v>
      </c>
      <c r="Q82" s="257" t="s">
        <v>832</v>
      </c>
    </row>
    <row r="83" spans="1:17" s="241" customFormat="1" ht="81" outlineLevel="1" x14ac:dyDescent="0.25">
      <c r="A83" s="266"/>
      <c r="B83" s="99" t="s">
        <v>833</v>
      </c>
      <c r="C83" s="287">
        <f t="shared" si="13"/>
        <v>996</v>
      </c>
      <c r="D83" s="259">
        <v>996</v>
      </c>
      <c r="E83" s="259"/>
      <c r="F83" s="259"/>
      <c r="G83" s="56"/>
      <c r="H83" s="288">
        <f t="shared" si="10"/>
        <v>297.5</v>
      </c>
      <c r="I83" s="56">
        <v>297.5</v>
      </c>
      <c r="J83" s="56">
        <v>0</v>
      </c>
      <c r="K83" s="56"/>
      <c r="L83" s="56"/>
      <c r="M83" s="56">
        <f t="shared" si="12"/>
        <v>29.869477911646587</v>
      </c>
      <c r="N83" s="56">
        <f t="shared" si="12"/>
        <v>29.869477911646587</v>
      </c>
      <c r="O83" s="56" t="str">
        <f t="shared" si="12"/>
        <v>-</v>
      </c>
      <c r="P83" s="56" t="str">
        <f t="shared" si="12"/>
        <v>-</v>
      </c>
      <c r="Q83" s="257" t="s">
        <v>834</v>
      </c>
    </row>
    <row r="84" spans="1:17" s="241" customFormat="1" ht="81" outlineLevel="1" x14ac:dyDescent="0.25">
      <c r="A84" s="266"/>
      <c r="B84" s="99" t="s">
        <v>835</v>
      </c>
      <c r="C84" s="287">
        <f t="shared" si="13"/>
        <v>200</v>
      </c>
      <c r="D84" s="259">
        <v>200</v>
      </c>
      <c r="E84" s="259"/>
      <c r="F84" s="259"/>
      <c r="G84" s="56"/>
      <c r="H84" s="288">
        <f t="shared" si="10"/>
        <v>0</v>
      </c>
      <c r="I84" s="56">
        <v>0</v>
      </c>
      <c r="J84" s="56">
        <v>0</v>
      </c>
      <c r="K84" s="56"/>
      <c r="L84" s="56"/>
      <c r="M84" s="56">
        <f t="shared" si="12"/>
        <v>0</v>
      </c>
      <c r="N84" s="56">
        <f t="shared" si="12"/>
        <v>0</v>
      </c>
      <c r="O84" s="56" t="str">
        <f t="shared" si="12"/>
        <v>-</v>
      </c>
      <c r="P84" s="56" t="str">
        <f t="shared" si="12"/>
        <v>-</v>
      </c>
      <c r="Q84" s="257" t="s">
        <v>836</v>
      </c>
    </row>
    <row r="85" spans="1:17" s="241" customFormat="1" ht="27" outlineLevel="1" x14ac:dyDescent="0.25">
      <c r="A85" s="266"/>
      <c r="B85" s="99" t="s">
        <v>789</v>
      </c>
      <c r="C85" s="287">
        <f t="shared" si="13"/>
        <v>500</v>
      </c>
      <c r="D85" s="259">
        <v>500</v>
      </c>
      <c r="E85" s="259"/>
      <c r="F85" s="259"/>
      <c r="G85" s="56"/>
      <c r="H85" s="288">
        <f t="shared" si="10"/>
        <v>0</v>
      </c>
      <c r="I85" s="56">
        <v>0</v>
      </c>
      <c r="J85" s="56">
        <v>0</v>
      </c>
      <c r="K85" s="56"/>
      <c r="L85" s="56"/>
      <c r="M85" s="56">
        <f t="shared" si="12"/>
        <v>0</v>
      </c>
      <c r="N85" s="56">
        <f t="shared" si="12"/>
        <v>0</v>
      </c>
      <c r="O85" s="56" t="str">
        <f t="shared" si="12"/>
        <v>-</v>
      </c>
      <c r="P85" s="56" t="str">
        <f t="shared" si="12"/>
        <v>-</v>
      </c>
      <c r="Q85" s="99" t="s">
        <v>837</v>
      </c>
    </row>
    <row r="86" spans="1:17" s="241" customFormat="1" ht="67.5" outlineLevel="1" x14ac:dyDescent="0.25">
      <c r="A86" s="266"/>
      <c r="B86" s="99" t="s">
        <v>838</v>
      </c>
      <c r="C86" s="287">
        <f t="shared" si="13"/>
        <v>362.4</v>
      </c>
      <c r="D86" s="259">
        <v>362.4</v>
      </c>
      <c r="E86" s="259">
        <v>0</v>
      </c>
      <c r="F86" s="259">
        <v>0</v>
      </c>
      <c r="G86" s="56"/>
      <c r="H86" s="288">
        <f t="shared" si="10"/>
        <v>262.89999999999998</v>
      </c>
      <c r="I86" s="56">
        <v>262.89999999999998</v>
      </c>
      <c r="J86" s="56">
        <v>0</v>
      </c>
      <c r="K86" s="56">
        <v>0</v>
      </c>
      <c r="L86" s="56"/>
      <c r="M86" s="56">
        <f t="shared" si="12"/>
        <v>72.54415011037527</v>
      </c>
      <c r="N86" s="56">
        <f t="shared" si="12"/>
        <v>72.54415011037527</v>
      </c>
      <c r="O86" s="56" t="str">
        <f t="shared" si="12"/>
        <v>-</v>
      </c>
      <c r="P86" s="56" t="str">
        <f t="shared" si="12"/>
        <v>-</v>
      </c>
      <c r="Q86" s="99" t="s">
        <v>834</v>
      </c>
    </row>
    <row r="87" spans="1:17" s="241" customFormat="1" ht="67.5" outlineLevel="1" x14ac:dyDescent="0.25">
      <c r="A87" s="266"/>
      <c r="B87" s="99" t="s">
        <v>782</v>
      </c>
      <c r="C87" s="287">
        <f t="shared" si="13"/>
        <v>7841.9</v>
      </c>
      <c r="D87" s="259">
        <v>7841.9</v>
      </c>
      <c r="E87" s="259"/>
      <c r="F87" s="259"/>
      <c r="G87" s="56"/>
      <c r="H87" s="288">
        <f t="shared" si="10"/>
        <v>3366.6</v>
      </c>
      <c r="I87" s="56">
        <v>3366.6</v>
      </c>
      <c r="J87" s="56">
        <v>0</v>
      </c>
      <c r="K87" s="56"/>
      <c r="L87" s="56"/>
      <c r="M87" s="56">
        <f t="shared" si="12"/>
        <v>42.930922353001186</v>
      </c>
      <c r="N87" s="56">
        <f t="shared" si="12"/>
        <v>42.930922353001186</v>
      </c>
      <c r="O87" s="56" t="str">
        <f t="shared" si="12"/>
        <v>-</v>
      </c>
      <c r="P87" s="56" t="str">
        <f t="shared" si="12"/>
        <v>-</v>
      </c>
      <c r="Q87" s="257" t="s">
        <v>808</v>
      </c>
    </row>
    <row r="88" spans="1:17" s="241" customFormat="1" ht="72" customHeight="1" outlineLevel="1" x14ac:dyDescent="0.25">
      <c r="A88" s="266"/>
      <c r="B88" s="99" t="s">
        <v>784</v>
      </c>
      <c r="C88" s="287">
        <f t="shared" si="13"/>
        <v>30</v>
      </c>
      <c r="D88" s="259">
        <v>30</v>
      </c>
      <c r="E88" s="259"/>
      <c r="F88" s="259"/>
      <c r="G88" s="56"/>
      <c r="H88" s="288">
        <f t="shared" si="10"/>
        <v>0</v>
      </c>
      <c r="I88" s="56">
        <v>0</v>
      </c>
      <c r="J88" s="56">
        <v>0</v>
      </c>
      <c r="K88" s="56"/>
      <c r="L88" s="56"/>
      <c r="M88" s="56">
        <f t="shared" ref="M88:P106" si="14">IFERROR(H88/C88*100,"-")</f>
        <v>0</v>
      </c>
      <c r="N88" s="56">
        <f t="shared" si="14"/>
        <v>0</v>
      </c>
      <c r="O88" s="56" t="str">
        <f t="shared" si="14"/>
        <v>-</v>
      </c>
      <c r="P88" s="56" t="str">
        <f t="shared" si="14"/>
        <v>-</v>
      </c>
      <c r="Q88" s="257" t="s">
        <v>839</v>
      </c>
    </row>
    <row r="89" spans="1:17" s="241" customFormat="1" ht="54" outlineLevel="1" x14ac:dyDescent="0.25">
      <c r="A89" s="266"/>
      <c r="B89" s="99" t="s">
        <v>786</v>
      </c>
      <c r="C89" s="287">
        <f t="shared" si="13"/>
        <v>24.2</v>
      </c>
      <c r="D89" s="259">
        <v>24.2</v>
      </c>
      <c r="E89" s="259"/>
      <c r="F89" s="259"/>
      <c r="G89" s="56"/>
      <c r="H89" s="288">
        <f t="shared" si="10"/>
        <v>1.9</v>
      </c>
      <c r="I89" s="56">
        <v>1.9</v>
      </c>
      <c r="J89" s="56">
        <v>0</v>
      </c>
      <c r="K89" s="56"/>
      <c r="L89" s="56"/>
      <c r="M89" s="56">
        <f t="shared" si="14"/>
        <v>7.8512396694214877</v>
      </c>
      <c r="N89" s="56">
        <f t="shared" si="14"/>
        <v>7.8512396694214877</v>
      </c>
      <c r="O89" s="56" t="str">
        <f t="shared" si="14"/>
        <v>-</v>
      </c>
      <c r="P89" s="56" t="str">
        <f t="shared" si="14"/>
        <v>-</v>
      </c>
      <c r="Q89" s="99" t="s">
        <v>840</v>
      </c>
    </row>
    <row r="90" spans="1:17" s="241" customFormat="1" ht="27" outlineLevel="1" x14ac:dyDescent="0.25">
      <c r="A90" s="266"/>
      <c r="B90" s="99" t="s">
        <v>787</v>
      </c>
      <c r="C90" s="287">
        <f t="shared" si="13"/>
        <v>100</v>
      </c>
      <c r="D90" s="259">
        <v>100</v>
      </c>
      <c r="E90" s="259"/>
      <c r="F90" s="259"/>
      <c r="G90" s="56"/>
      <c r="H90" s="288">
        <f t="shared" si="10"/>
        <v>0</v>
      </c>
      <c r="I90" s="56">
        <v>0</v>
      </c>
      <c r="J90" s="56">
        <v>0</v>
      </c>
      <c r="K90" s="56"/>
      <c r="L90" s="56"/>
      <c r="M90" s="56">
        <f t="shared" si="14"/>
        <v>0</v>
      </c>
      <c r="N90" s="56">
        <f t="shared" si="14"/>
        <v>0</v>
      </c>
      <c r="O90" s="56" t="str">
        <f t="shared" si="14"/>
        <v>-</v>
      </c>
      <c r="P90" s="56" t="str">
        <f t="shared" si="14"/>
        <v>-</v>
      </c>
      <c r="Q90" s="99" t="s">
        <v>841</v>
      </c>
    </row>
    <row r="91" spans="1:17" s="241" customFormat="1" ht="67.5" outlineLevel="1" x14ac:dyDescent="0.25">
      <c r="A91" s="266"/>
      <c r="B91" s="99" t="s">
        <v>842</v>
      </c>
      <c r="C91" s="287">
        <f t="shared" si="13"/>
        <v>353.3</v>
      </c>
      <c r="D91" s="259">
        <v>353.3</v>
      </c>
      <c r="E91" s="259"/>
      <c r="F91" s="259"/>
      <c r="G91" s="56"/>
      <c r="H91" s="288">
        <f t="shared" si="10"/>
        <v>276.3</v>
      </c>
      <c r="I91" s="56">
        <v>276.3</v>
      </c>
      <c r="J91" s="56">
        <v>0</v>
      </c>
      <c r="K91" s="56"/>
      <c r="L91" s="56"/>
      <c r="M91" s="56">
        <f t="shared" si="14"/>
        <v>78.205491084064533</v>
      </c>
      <c r="N91" s="56">
        <f t="shared" si="14"/>
        <v>78.205491084064533</v>
      </c>
      <c r="O91" s="56" t="str">
        <f t="shared" si="14"/>
        <v>-</v>
      </c>
      <c r="P91" s="56" t="str">
        <f t="shared" si="14"/>
        <v>-</v>
      </c>
      <c r="Q91" s="257" t="s">
        <v>843</v>
      </c>
    </row>
    <row r="92" spans="1:17" s="241" customFormat="1" ht="54" outlineLevel="1" x14ac:dyDescent="0.25">
      <c r="A92" s="266"/>
      <c r="B92" s="99" t="s">
        <v>802</v>
      </c>
      <c r="C92" s="287">
        <f t="shared" si="13"/>
        <v>4557.3</v>
      </c>
      <c r="D92" s="259">
        <v>4557.3</v>
      </c>
      <c r="E92" s="259">
        <v>0</v>
      </c>
      <c r="F92" s="259">
        <v>0</v>
      </c>
      <c r="G92" s="56"/>
      <c r="H92" s="288">
        <f t="shared" si="10"/>
        <v>164.9</v>
      </c>
      <c r="I92" s="56">
        <v>164.9</v>
      </c>
      <c r="J92" s="56">
        <v>0</v>
      </c>
      <c r="K92" s="56">
        <v>0</v>
      </c>
      <c r="L92" s="56"/>
      <c r="M92" s="56">
        <f t="shared" si="14"/>
        <v>3.6183705264081802</v>
      </c>
      <c r="N92" s="56">
        <f t="shared" si="14"/>
        <v>3.6183705264081802</v>
      </c>
      <c r="O92" s="56" t="str">
        <f t="shared" si="14"/>
        <v>-</v>
      </c>
      <c r="P92" s="56" t="str">
        <f>IFERROR(K92/F92*100,"-")</f>
        <v>-</v>
      </c>
      <c r="Q92" s="99" t="s">
        <v>844</v>
      </c>
    </row>
    <row r="93" spans="1:17" s="273" customFormat="1" ht="27.75" customHeight="1" x14ac:dyDescent="0.25">
      <c r="A93" s="289"/>
      <c r="B93" s="244" t="s">
        <v>845</v>
      </c>
      <c r="C93" s="245">
        <f>D93+E93+F93</f>
        <v>36208.400000000001</v>
      </c>
      <c r="D93" s="245">
        <f>D94</f>
        <v>35077.599999999999</v>
      </c>
      <c r="E93" s="245">
        <f>E94</f>
        <v>700</v>
      </c>
      <c r="F93" s="245">
        <f>F94</f>
        <v>430.8</v>
      </c>
      <c r="G93" s="246" t="e">
        <f>G94+#REF!+#REF!</f>
        <v>#REF!</v>
      </c>
      <c r="H93" s="246">
        <f>SUM(I93:K93)</f>
        <v>13500.68</v>
      </c>
      <c r="I93" s="246">
        <f>I94</f>
        <v>13422.28</v>
      </c>
      <c r="J93" s="246">
        <v>0</v>
      </c>
      <c r="K93" s="246">
        <f>K94</f>
        <v>78.400000000000006</v>
      </c>
      <c r="L93" s="246" t="e">
        <f>L94+#REF!+#REF!</f>
        <v>#REF!</v>
      </c>
      <c r="M93" s="246">
        <f t="shared" si="14"/>
        <v>37.286044122358348</v>
      </c>
      <c r="N93" s="246">
        <f t="shared" si="14"/>
        <v>38.264533491458941</v>
      </c>
      <c r="O93" s="246">
        <f t="shared" si="14"/>
        <v>0</v>
      </c>
      <c r="P93" s="246">
        <f>IFERROR(K93/F93*100,"-")</f>
        <v>18.198700092850512</v>
      </c>
      <c r="Q93" s="272"/>
    </row>
    <row r="94" spans="1:17" s="255" customFormat="1" ht="54" outlineLevel="1" x14ac:dyDescent="0.25">
      <c r="A94" s="274">
        <v>6</v>
      </c>
      <c r="B94" s="250" t="s">
        <v>846</v>
      </c>
      <c r="C94" s="275">
        <f t="shared" ref="C94:C110" si="15">SUM(D94:G94)</f>
        <v>36208.400000000001</v>
      </c>
      <c r="D94" s="275">
        <f>SUM(D95:D111)</f>
        <v>35077.599999999999</v>
      </c>
      <c r="E94" s="275">
        <f>SUM(E95:E106)</f>
        <v>700</v>
      </c>
      <c r="F94" s="275">
        <f>SUM(F95:F106)</f>
        <v>430.8</v>
      </c>
      <c r="G94" s="276">
        <f>SUM(G95:G106)</f>
        <v>0</v>
      </c>
      <c r="H94" s="276">
        <f t="shared" ref="H94:H111" si="16">SUM(I94:L94)</f>
        <v>13500.68</v>
      </c>
      <c r="I94" s="276">
        <f>SUM(I95:I111)</f>
        <v>13422.28</v>
      </c>
      <c r="J94" s="276">
        <v>0</v>
      </c>
      <c r="K94" s="276">
        <f>SUM(K95:K106)</f>
        <v>78.400000000000006</v>
      </c>
      <c r="L94" s="276">
        <f>SUM(L95:L106)</f>
        <v>0</v>
      </c>
      <c r="M94" s="280">
        <f t="shared" si="14"/>
        <v>37.286044122358348</v>
      </c>
      <c r="N94" s="280">
        <f t="shared" si="14"/>
        <v>38.264533491458941</v>
      </c>
      <c r="O94" s="280">
        <f t="shared" si="14"/>
        <v>0</v>
      </c>
      <c r="P94" s="280">
        <f>IFERROR(K94/F94*100,"-")</f>
        <v>18.198700092850512</v>
      </c>
      <c r="Q94" s="254"/>
    </row>
    <row r="95" spans="1:17" s="261" customFormat="1" ht="67.5" outlineLevel="1" x14ac:dyDescent="0.2">
      <c r="A95" s="290"/>
      <c r="B95" s="238" t="s">
        <v>768</v>
      </c>
      <c r="C95" s="287">
        <f t="shared" si="15"/>
        <v>11704.5</v>
      </c>
      <c r="D95" s="259">
        <v>11704.5</v>
      </c>
      <c r="E95" s="258">
        <v>0</v>
      </c>
      <c r="F95" s="258">
        <v>0</v>
      </c>
      <c r="G95" s="260">
        <v>0</v>
      </c>
      <c r="H95" s="286">
        <f t="shared" si="16"/>
        <v>6309.74</v>
      </c>
      <c r="I95" s="260">
        <v>6309.74</v>
      </c>
      <c r="J95" s="56">
        <v>0</v>
      </c>
      <c r="K95" s="260">
        <v>0</v>
      </c>
      <c r="L95" s="260">
        <v>0</v>
      </c>
      <c r="M95" s="260">
        <f t="shared" si="14"/>
        <v>53.908667606476136</v>
      </c>
      <c r="N95" s="260">
        <f t="shared" si="14"/>
        <v>53.908667606476136</v>
      </c>
      <c r="O95" s="260" t="str">
        <f t="shared" si="14"/>
        <v>-</v>
      </c>
      <c r="P95" s="260" t="str">
        <f>IFERROR(K95/F95*100,"-")</f>
        <v>-</v>
      </c>
      <c r="Q95" s="257" t="s">
        <v>808</v>
      </c>
    </row>
    <row r="96" spans="1:17" s="261" customFormat="1" ht="94.5" outlineLevel="1" x14ac:dyDescent="0.2">
      <c r="A96" s="290"/>
      <c r="B96" s="257" t="s">
        <v>769</v>
      </c>
      <c r="C96" s="287">
        <f t="shared" si="15"/>
        <v>43.2</v>
      </c>
      <c r="D96" s="259">
        <v>43.2</v>
      </c>
      <c r="E96" s="258"/>
      <c r="F96" s="258"/>
      <c r="G96" s="260"/>
      <c r="H96" s="286">
        <f t="shared" si="16"/>
        <v>11</v>
      </c>
      <c r="I96" s="260">
        <v>11</v>
      </c>
      <c r="J96" s="56">
        <v>0</v>
      </c>
      <c r="K96" s="260"/>
      <c r="L96" s="260"/>
      <c r="M96" s="260">
        <f t="shared" si="14"/>
        <v>25.462962962962958</v>
      </c>
      <c r="N96" s="260">
        <f t="shared" si="14"/>
        <v>25.462962962962958</v>
      </c>
      <c r="O96" s="260" t="str">
        <f t="shared" si="14"/>
        <v>-</v>
      </c>
      <c r="P96" s="260" t="str">
        <f>IFERROR(K96/F96*100,"-")</f>
        <v>-</v>
      </c>
      <c r="Q96" s="257" t="s">
        <v>847</v>
      </c>
    </row>
    <row r="97" spans="1:17" s="261" customFormat="1" ht="27" outlineLevel="1" x14ac:dyDescent="0.2">
      <c r="A97" s="290"/>
      <c r="B97" s="257" t="s">
        <v>794</v>
      </c>
      <c r="C97" s="287">
        <f t="shared" si="15"/>
        <v>240.8</v>
      </c>
      <c r="D97" s="259"/>
      <c r="E97" s="258"/>
      <c r="F97" s="258">
        <v>240.8</v>
      </c>
      <c r="G97" s="260"/>
      <c r="H97" s="286">
        <f t="shared" si="16"/>
        <v>78.400000000000006</v>
      </c>
      <c r="I97" s="260"/>
      <c r="J97" s="56">
        <v>0</v>
      </c>
      <c r="K97" s="260">
        <v>78.400000000000006</v>
      </c>
      <c r="L97" s="260"/>
      <c r="M97" s="260">
        <f t="shared" si="14"/>
        <v>32.558139534883722</v>
      </c>
      <c r="N97" s="260" t="str">
        <f t="shared" si="14"/>
        <v>-</v>
      </c>
      <c r="O97" s="260" t="str">
        <f t="shared" si="14"/>
        <v>-</v>
      </c>
      <c r="P97" s="260">
        <f t="shared" si="14"/>
        <v>32.558139534883722</v>
      </c>
      <c r="Q97" s="257" t="s">
        <v>824</v>
      </c>
    </row>
    <row r="98" spans="1:17" s="261" customFormat="1" ht="54" outlineLevel="1" x14ac:dyDescent="0.2">
      <c r="A98" s="290"/>
      <c r="B98" s="257" t="s">
        <v>773</v>
      </c>
      <c r="C98" s="287">
        <f t="shared" si="15"/>
        <v>13</v>
      </c>
      <c r="D98" s="259">
        <v>13</v>
      </c>
      <c r="E98" s="258"/>
      <c r="F98" s="258"/>
      <c r="G98" s="260"/>
      <c r="H98" s="286">
        <f t="shared" si="16"/>
        <v>0</v>
      </c>
      <c r="I98" s="260">
        <v>0</v>
      </c>
      <c r="J98" s="56">
        <v>0</v>
      </c>
      <c r="K98" s="260"/>
      <c r="L98" s="260"/>
      <c r="M98" s="260">
        <f t="shared" si="14"/>
        <v>0</v>
      </c>
      <c r="N98" s="260">
        <f t="shared" si="14"/>
        <v>0</v>
      </c>
      <c r="O98" s="260" t="str">
        <f t="shared" si="14"/>
        <v>-</v>
      </c>
      <c r="P98" s="260" t="str">
        <f t="shared" si="14"/>
        <v>-</v>
      </c>
      <c r="Q98" s="257" t="s">
        <v>848</v>
      </c>
    </row>
    <row r="99" spans="1:17" s="261" customFormat="1" ht="67.5" outlineLevel="1" x14ac:dyDescent="0.2">
      <c r="A99" s="290"/>
      <c r="B99" s="257" t="s">
        <v>775</v>
      </c>
      <c r="C99" s="287">
        <f t="shared" si="15"/>
        <v>41.2</v>
      </c>
      <c r="D99" s="259">
        <v>41.2</v>
      </c>
      <c r="E99" s="258"/>
      <c r="F99" s="258"/>
      <c r="G99" s="260"/>
      <c r="H99" s="286">
        <f t="shared" si="16"/>
        <v>0</v>
      </c>
      <c r="I99" s="260">
        <v>0</v>
      </c>
      <c r="J99" s="56">
        <v>0</v>
      </c>
      <c r="K99" s="260"/>
      <c r="L99" s="260"/>
      <c r="M99" s="260">
        <f t="shared" si="14"/>
        <v>0</v>
      </c>
      <c r="N99" s="260">
        <f t="shared" si="14"/>
        <v>0</v>
      </c>
      <c r="O99" s="260" t="str">
        <f t="shared" si="14"/>
        <v>-</v>
      </c>
      <c r="P99" s="260" t="str">
        <f t="shared" si="14"/>
        <v>-</v>
      </c>
      <c r="Q99" s="257" t="s">
        <v>849</v>
      </c>
    </row>
    <row r="100" spans="1:17" s="261" customFormat="1" ht="81" outlineLevel="1" x14ac:dyDescent="0.2">
      <c r="A100" s="290"/>
      <c r="B100" s="257" t="s">
        <v>776</v>
      </c>
      <c r="C100" s="287">
        <f t="shared" si="15"/>
        <v>10</v>
      </c>
      <c r="D100" s="259">
        <v>10</v>
      </c>
      <c r="E100" s="258"/>
      <c r="F100" s="258"/>
      <c r="G100" s="260"/>
      <c r="H100" s="286">
        <f t="shared" si="16"/>
        <v>0</v>
      </c>
      <c r="I100" s="260">
        <v>0</v>
      </c>
      <c r="J100" s="56">
        <v>0</v>
      </c>
      <c r="K100" s="260"/>
      <c r="L100" s="260"/>
      <c r="M100" s="260">
        <f t="shared" si="14"/>
        <v>0</v>
      </c>
      <c r="N100" s="260">
        <f t="shared" si="14"/>
        <v>0</v>
      </c>
      <c r="O100" s="260" t="str">
        <f t="shared" si="14"/>
        <v>-</v>
      </c>
      <c r="P100" s="260" t="str">
        <f t="shared" si="14"/>
        <v>-</v>
      </c>
      <c r="Q100" s="257" t="s">
        <v>850</v>
      </c>
    </row>
    <row r="101" spans="1:17" s="261" customFormat="1" ht="135" outlineLevel="1" x14ac:dyDescent="0.2">
      <c r="A101" s="290"/>
      <c r="B101" s="291" t="s">
        <v>778</v>
      </c>
      <c r="C101" s="287">
        <f>SUM(D101:G101)</f>
        <v>6836.8</v>
      </c>
      <c r="D101" s="259">
        <v>5946.8</v>
      </c>
      <c r="E101" s="259">
        <v>700</v>
      </c>
      <c r="F101" s="259">
        <v>190</v>
      </c>
      <c r="G101" s="260"/>
      <c r="H101" s="286">
        <f>SUM(I101:L101)</f>
        <v>974.24</v>
      </c>
      <c r="I101" s="260">
        <v>974.24</v>
      </c>
      <c r="J101" s="56">
        <v>0</v>
      </c>
      <c r="K101" s="260"/>
      <c r="L101" s="260"/>
      <c r="M101" s="260">
        <f t="shared" si="14"/>
        <v>14.249941493096186</v>
      </c>
      <c r="N101" s="260">
        <f t="shared" si="14"/>
        <v>16.382592318557879</v>
      </c>
      <c r="O101" s="260">
        <f t="shared" si="14"/>
        <v>0</v>
      </c>
      <c r="P101" s="260">
        <f t="shared" si="14"/>
        <v>0</v>
      </c>
      <c r="Q101" s="257" t="s">
        <v>851</v>
      </c>
    </row>
    <row r="102" spans="1:17" s="261" customFormat="1" ht="54" outlineLevel="1" x14ac:dyDescent="0.2">
      <c r="A102" s="290"/>
      <c r="B102" s="257" t="s">
        <v>780</v>
      </c>
      <c r="C102" s="287">
        <f t="shared" si="15"/>
        <v>625</v>
      </c>
      <c r="D102" s="259">
        <v>625</v>
      </c>
      <c r="E102" s="258"/>
      <c r="F102" s="258"/>
      <c r="G102" s="260"/>
      <c r="H102" s="286">
        <f t="shared" si="16"/>
        <v>238.8</v>
      </c>
      <c r="I102" s="260">
        <v>238.8</v>
      </c>
      <c r="J102" s="56">
        <v>0</v>
      </c>
      <c r="K102" s="260"/>
      <c r="L102" s="260"/>
      <c r="M102" s="260">
        <f t="shared" si="14"/>
        <v>38.208000000000006</v>
      </c>
      <c r="N102" s="260">
        <f t="shared" si="14"/>
        <v>38.208000000000006</v>
      </c>
      <c r="O102" s="260" t="str">
        <f t="shared" si="14"/>
        <v>-</v>
      </c>
      <c r="P102" s="260" t="str">
        <f t="shared" si="14"/>
        <v>-</v>
      </c>
      <c r="Q102" s="257" t="s">
        <v>832</v>
      </c>
    </row>
    <row r="103" spans="1:17" s="261" customFormat="1" ht="81" outlineLevel="1" x14ac:dyDescent="0.2">
      <c r="A103" s="290"/>
      <c r="B103" s="257" t="s">
        <v>852</v>
      </c>
      <c r="C103" s="287">
        <f t="shared" si="15"/>
        <v>1428</v>
      </c>
      <c r="D103" s="259">
        <v>1428</v>
      </c>
      <c r="E103" s="258"/>
      <c r="F103" s="258"/>
      <c r="G103" s="260"/>
      <c r="H103" s="286">
        <f t="shared" si="16"/>
        <v>371.9</v>
      </c>
      <c r="I103" s="260">
        <v>371.9</v>
      </c>
      <c r="J103" s="56">
        <v>0</v>
      </c>
      <c r="K103" s="260"/>
      <c r="L103" s="260"/>
      <c r="M103" s="260">
        <f t="shared" si="14"/>
        <v>26.043417366946777</v>
      </c>
      <c r="N103" s="260">
        <f t="shared" si="14"/>
        <v>26.043417366946777</v>
      </c>
      <c r="O103" s="260" t="str">
        <f t="shared" si="14"/>
        <v>-</v>
      </c>
      <c r="P103" s="260" t="str">
        <f t="shared" si="14"/>
        <v>-</v>
      </c>
      <c r="Q103" s="257" t="s">
        <v>834</v>
      </c>
    </row>
    <row r="104" spans="1:17" s="261" customFormat="1" ht="54" outlineLevel="1" x14ac:dyDescent="0.2">
      <c r="A104" s="290"/>
      <c r="B104" s="257" t="s">
        <v>835</v>
      </c>
      <c r="C104" s="287">
        <f t="shared" si="15"/>
        <v>315</v>
      </c>
      <c r="D104" s="259">
        <v>315</v>
      </c>
      <c r="E104" s="258"/>
      <c r="F104" s="258"/>
      <c r="G104" s="260"/>
      <c r="H104" s="286">
        <f t="shared" si="16"/>
        <v>0</v>
      </c>
      <c r="I104" s="260">
        <v>0</v>
      </c>
      <c r="J104" s="56">
        <v>0</v>
      </c>
      <c r="K104" s="260"/>
      <c r="L104" s="260"/>
      <c r="M104" s="260">
        <f t="shared" si="14"/>
        <v>0</v>
      </c>
      <c r="N104" s="260">
        <f t="shared" si="14"/>
        <v>0</v>
      </c>
      <c r="O104" s="260" t="str">
        <f t="shared" si="14"/>
        <v>-</v>
      </c>
      <c r="P104" s="260" t="str">
        <f t="shared" si="14"/>
        <v>-</v>
      </c>
      <c r="Q104" s="257" t="s">
        <v>853</v>
      </c>
    </row>
    <row r="105" spans="1:17" s="261" customFormat="1" ht="27" outlineLevel="1" x14ac:dyDescent="0.2">
      <c r="A105" s="290"/>
      <c r="B105" s="257" t="s">
        <v>789</v>
      </c>
      <c r="C105" s="287">
        <f t="shared" si="15"/>
        <v>500</v>
      </c>
      <c r="D105" s="259">
        <v>500</v>
      </c>
      <c r="E105" s="258"/>
      <c r="F105" s="258"/>
      <c r="G105" s="260"/>
      <c r="H105" s="286">
        <f t="shared" si="16"/>
        <v>0</v>
      </c>
      <c r="I105" s="260">
        <v>0</v>
      </c>
      <c r="J105" s="56">
        <v>0</v>
      </c>
      <c r="K105" s="260"/>
      <c r="L105" s="260"/>
      <c r="M105" s="260"/>
      <c r="N105" s="260">
        <f t="shared" si="14"/>
        <v>0</v>
      </c>
      <c r="O105" s="260"/>
      <c r="P105" s="260"/>
      <c r="Q105" s="257" t="s">
        <v>854</v>
      </c>
    </row>
    <row r="106" spans="1:17" s="261" customFormat="1" ht="81" outlineLevel="1" x14ac:dyDescent="0.2">
      <c r="A106" s="292"/>
      <c r="B106" s="257" t="s">
        <v>782</v>
      </c>
      <c r="C106" s="287">
        <f t="shared" si="15"/>
        <v>7526.4</v>
      </c>
      <c r="D106" s="259">
        <v>7526.4</v>
      </c>
      <c r="E106" s="258"/>
      <c r="F106" s="258"/>
      <c r="G106" s="260">
        <v>0</v>
      </c>
      <c r="H106" s="286">
        <f t="shared" si="16"/>
        <v>3166.9</v>
      </c>
      <c r="I106" s="260">
        <v>3166.9</v>
      </c>
      <c r="J106" s="56">
        <v>0</v>
      </c>
      <c r="K106" s="260">
        <v>0</v>
      </c>
      <c r="L106" s="260">
        <v>0</v>
      </c>
      <c r="M106" s="260">
        <f t="shared" si="14"/>
        <v>42.077221513605444</v>
      </c>
      <c r="N106" s="260">
        <f t="shared" si="14"/>
        <v>42.077221513605444</v>
      </c>
      <c r="O106" s="260" t="str">
        <f t="shared" si="14"/>
        <v>-</v>
      </c>
      <c r="P106" s="260" t="str">
        <f t="shared" si="14"/>
        <v>-</v>
      </c>
      <c r="Q106" s="257" t="s">
        <v>855</v>
      </c>
    </row>
    <row r="107" spans="1:17" s="261" customFormat="1" ht="81" outlineLevel="1" x14ac:dyDescent="0.2">
      <c r="A107" s="292"/>
      <c r="B107" s="257" t="s">
        <v>784</v>
      </c>
      <c r="C107" s="287">
        <f t="shared" si="15"/>
        <v>5180.1000000000004</v>
      </c>
      <c r="D107" s="259">
        <v>5180.1000000000004</v>
      </c>
      <c r="E107" s="258"/>
      <c r="F107" s="258"/>
      <c r="G107" s="260"/>
      <c r="H107" s="286">
        <f t="shared" si="16"/>
        <v>2121.5</v>
      </c>
      <c r="I107" s="260">
        <v>2121.5</v>
      </c>
      <c r="J107" s="56">
        <v>0</v>
      </c>
      <c r="K107" s="260"/>
      <c r="L107" s="260"/>
      <c r="M107" s="260">
        <f t="shared" ref="M107:P122" si="17">IFERROR(H107/C107*100,"-")</f>
        <v>40.954807822242813</v>
      </c>
      <c r="N107" s="260">
        <f t="shared" si="17"/>
        <v>40.954807822242813</v>
      </c>
      <c r="O107" s="260" t="str">
        <f t="shared" si="17"/>
        <v>-</v>
      </c>
      <c r="P107" s="260" t="str">
        <f t="shared" si="17"/>
        <v>-</v>
      </c>
      <c r="Q107" s="257" t="s">
        <v>856</v>
      </c>
    </row>
    <row r="108" spans="1:17" s="261" customFormat="1" ht="54" outlineLevel="1" x14ac:dyDescent="0.2">
      <c r="A108" s="292"/>
      <c r="B108" s="257" t="s">
        <v>786</v>
      </c>
      <c r="C108" s="287">
        <f t="shared" si="15"/>
        <v>16.100000000000001</v>
      </c>
      <c r="D108" s="259">
        <v>16.100000000000001</v>
      </c>
      <c r="E108" s="258"/>
      <c r="F108" s="258"/>
      <c r="G108" s="260"/>
      <c r="H108" s="286">
        <f t="shared" si="16"/>
        <v>5.5</v>
      </c>
      <c r="I108" s="260">
        <v>5.5</v>
      </c>
      <c r="J108" s="56">
        <v>0</v>
      </c>
      <c r="K108" s="260"/>
      <c r="L108" s="260"/>
      <c r="M108" s="260">
        <f t="shared" si="17"/>
        <v>34.161490683229815</v>
      </c>
      <c r="N108" s="260">
        <f t="shared" si="17"/>
        <v>34.161490683229815</v>
      </c>
      <c r="O108" s="260" t="str">
        <f t="shared" si="17"/>
        <v>-</v>
      </c>
      <c r="P108" s="260" t="str">
        <f t="shared" si="17"/>
        <v>-</v>
      </c>
      <c r="Q108" s="257" t="s">
        <v>857</v>
      </c>
    </row>
    <row r="109" spans="1:17" s="241" customFormat="1" ht="27" outlineLevel="1" x14ac:dyDescent="0.25">
      <c r="A109" s="266"/>
      <c r="B109" s="99" t="s">
        <v>787</v>
      </c>
      <c r="C109" s="287">
        <f t="shared" si="15"/>
        <v>100</v>
      </c>
      <c r="D109" s="259">
        <v>100</v>
      </c>
      <c r="E109" s="259">
        <v>0</v>
      </c>
      <c r="F109" s="259">
        <v>0</v>
      </c>
      <c r="G109" s="56">
        <v>0</v>
      </c>
      <c r="H109" s="286">
        <f t="shared" si="16"/>
        <v>0</v>
      </c>
      <c r="I109" s="56">
        <v>0</v>
      </c>
      <c r="J109" s="56">
        <v>0</v>
      </c>
      <c r="K109" s="56">
        <v>0</v>
      </c>
      <c r="L109" s="56">
        <v>0</v>
      </c>
      <c r="M109" s="260">
        <f t="shared" si="17"/>
        <v>0</v>
      </c>
      <c r="N109" s="260">
        <f t="shared" si="17"/>
        <v>0</v>
      </c>
      <c r="O109" s="260" t="str">
        <f t="shared" si="17"/>
        <v>-</v>
      </c>
      <c r="P109" s="260" t="str">
        <f t="shared" si="17"/>
        <v>-</v>
      </c>
      <c r="Q109" s="257" t="s">
        <v>841</v>
      </c>
    </row>
    <row r="110" spans="1:17" s="241" customFormat="1" ht="67.5" outlineLevel="1" x14ac:dyDescent="0.25">
      <c r="A110" s="266"/>
      <c r="B110" s="99" t="s">
        <v>842</v>
      </c>
      <c r="C110" s="287">
        <f t="shared" si="15"/>
        <v>243.4</v>
      </c>
      <c r="D110" s="259">
        <v>243.4</v>
      </c>
      <c r="E110" s="259"/>
      <c r="F110" s="259"/>
      <c r="G110" s="56"/>
      <c r="H110" s="286">
        <f t="shared" si="16"/>
        <v>143.69999999999999</v>
      </c>
      <c r="I110" s="56">
        <v>143.69999999999999</v>
      </c>
      <c r="J110" s="56">
        <v>0</v>
      </c>
      <c r="K110" s="56"/>
      <c r="L110" s="56"/>
      <c r="M110" s="260">
        <f t="shared" si="17"/>
        <v>59.038619556285944</v>
      </c>
      <c r="N110" s="260">
        <f t="shared" si="17"/>
        <v>59.038619556285944</v>
      </c>
      <c r="O110" s="260" t="str">
        <f t="shared" si="17"/>
        <v>-</v>
      </c>
      <c r="P110" s="260" t="str">
        <f t="shared" si="17"/>
        <v>-</v>
      </c>
      <c r="Q110" s="257" t="s">
        <v>858</v>
      </c>
    </row>
    <row r="111" spans="1:17" s="241" customFormat="1" ht="30.75" customHeight="1" outlineLevel="1" x14ac:dyDescent="0.25">
      <c r="A111" s="266"/>
      <c r="B111" s="99" t="s">
        <v>859</v>
      </c>
      <c r="C111" s="287">
        <f>SUM(D111:G111)</f>
        <v>1384.9</v>
      </c>
      <c r="D111" s="259">
        <v>1384.9</v>
      </c>
      <c r="E111" s="259">
        <v>0</v>
      </c>
      <c r="F111" s="259">
        <v>0</v>
      </c>
      <c r="G111" s="56">
        <v>0</v>
      </c>
      <c r="H111" s="286">
        <f t="shared" si="16"/>
        <v>79</v>
      </c>
      <c r="I111" s="56">
        <v>79</v>
      </c>
      <c r="J111" s="56">
        <v>0</v>
      </c>
      <c r="K111" s="56">
        <v>0</v>
      </c>
      <c r="L111" s="56">
        <v>0</v>
      </c>
      <c r="M111" s="260">
        <f t="shared" si="17"/>
        <v>5.7043829879413668</v>
      </c>
      <c r="N111" s="260">
        <f t="shared" si="17"/>
        <v>5.7043829879413668</v>
      </c>
      <c r="O111" s="260" t="str">
        <f t="shared" si="17"/>
        <v>-</v>
      </c>
      <c r="P111" s="260" t="str">
        <f t="shared" si="17"/>
        <v>-</v>
      </c>
      <c r="Q111" s="257" t="s">
        <v>765</v>
      </c>
    </row>
    <row r="112" spans="1:17" s="273" customFormat="1" ht="23.25" customHeight="1" x14ac:dyDescent="0.25">
      <c r="A112" s="293"/>
      <c r="B112" s="244" t="s">
        <v>860</v>
      </c>
      <c r="C112" s="245">
        <f>SUM(D112:F112)</f>
        <v>23287.300000000003</v>
      </c>
      <c r="D112" s="294">
        <f t="shared" ref="D112:L112" si="18">D113+D120</f>
        <v>23287.300000000003</v>
      </c>
      <c r="E112" s="245">
        <f t="shared" si="18"/>
        <v>0</v>
      </c>
      <c r="F112" s="245">
        <f t="shared" si="18"/>
        <v>0</v>
      </c>
      <c r="G112" s="246" t="e">
        <f t="shared" si="18"/>
        <v>#REF!</v>
      </c>
      <c r="H112" s="246">
        <f t="shared" si="18"/>
        <v>15002.7</v>
      </c>
      <c r="I112" s="246">
        <f>I113+I120</f>
        <v>15002.7</v>
      </c>
      <c r="J112" s="246">
        <v>0</v>
      </c>
      <c r="K112" s="246">
        <f t="shared" si="18"/>
        <v>0</v>
      </c>
      <c r="L112" s="246" t="e">
        <f t="shared" si="18"/>
        <v>#REF!</v>
      </c>
      <c r="M112" s="246">
        <f t="shared" si="17"/>
        <v>64.424385824032839</v>
      </c>
      <c r="N112" s="246">
        <f t="shared" si="17"/>
        <v>64.424385824032839</v>
      </c>
      <c r="O112" s="246" t="str">
        <f t="shared" si="17"/>
        <v>-</v>
      </c>
      <c r="P112" s="246" t="str">
        <f t="shared" si="17"/>
        <v>-</v>
      </c>
      <c r="Q112" s="272"/>
    </row>
    <row r="113" spans="1:150" s="255" customFormat="1" ht="54" outlineLevel="1" x14ac:dyDescent="0.25">
      <c r="A113" s="274">
        <v>7</v>
      </c>
      <c r="B113" s="250" t="s">
        <v>861</v>
      </c>
      <c r="C113" s="275">
        <f t="shared" ref="C113:C119" si="19">SUM(D113:G113)</f>
        <v>5385.9</v>
      </c>
      <c r="D113" s="275">
        <f>D114+D116</f>
        <v>5385.9</v>
      </c>
      <c r="E113" s="275">
        <f>E114+E116</f>
        <v>0</v>
      </c>
      <c r="F113" s="275">
        <f>F114+F116</f>
        <v>0</v>
      </c>
      <c r="G113" s="276">
        <f>G114</f>
        <v>0</v>
      </c>
      <c r="H113" s="276">
        <f>SUM(I113:L113)</f>
        <v>2924.7000000000003</v>
      </c>
      <c r="I113" s="276">
        <f>I114+I116</f>
        <v>2924.7000000000003</v>
      </c>
      <c r="J113" s="276">
        <v>0</v>
      </c>
      <c r="K113" s="276">
        <f>K114+K116</f>
        <v>0</v>
      </c>
      <c r="L113" s="276">
        <f>L114+L116</f>
        <v>0</v>
      </c>
      <c r="M113" s="253">
        <f t="shared" si="17"/>
        <v>54.302902021946196</v>
      </c>
      <c r="N113" s="253">
        <f t="shared" si="17"/>
        <v>54.302902021946196</v>
      </c>
      <c r="O113" s="253" t="str">
        <f t="shared" si="17"/>
        <v>-</v>
      </c>
      <c r="P113" s="253" t="str">
        <f t="shared" si="17"/>
        <v>-</v>
      </c>
      <c r="Q113" s="254"/>
    </row>
    <row r="114" spans="1:150" s="261" customFormat="1" ht="46.5" hidden="1" customHeight="1" outlineLevel="2" x14ac:dyDescent="0.25">
      <c r="A114" s="282"/>
      <c r="B114" s="295" t="s">
        <v>862</v>
      </c>
      <c r="C114" s="296">
        <f t="shared" si="19"/>
        <v>5303.5</v>
      </c>
      <c r="D114" s="258">
        <v>5303.5</v>
      </c>
      <c r="E114" s="258">
        <f>E115</f>
        <v>0</v>
      </c>
      <c r="F114" s="258">
        <f>F115</f>
        <v>0</v>
      </c>
      <c r="G114" s="269">
        <f>SUM(G115:G119)</f>
        <v>0</v>
      </c>
      <c r="H114" s="286">
        <f t="shared" ref="H114:H121" si="20">SUM(I114:L114)</f>
        <v>2911.8</v>
      </c>
      <c r="I114" s="260">
        <v>2911.8</v>
      </c>
      <c r="J114" s="56">
        <v>0</v>
      </c>
      <c r="K114" s="260">
        <f>SUM(K115:K119)</f>
        <v>0</v>
      </c>
      <c r="L114" s="260">
        <f>SUM(L115:L119)</f>
        <v>0</v>
      </c>
      <c r="M114" s="297">
        <f t="shared" si="17"/>
        <v>54.903365701894977</v>
      </c>
      <c r="N114" s="297">
        <f t="shared" si="17"/>
        <v>54.903365701894977</v>
      </c>
      <c r="O114" s="297" t="str">
        <f t="shared" si="17"/>
        <v>-</v>
      </c>
      <c r="P114" s="297" t="str">
        <f t="shared" si="17"/>
        <v>-</v>
      </c>
      <c r="Q114" s="99"/>
    </row>
    <row r="115" spans="1:150" s="241" customFormat="1" ht="54" hidden="1" outlineLevel="2" x14ac:dyDescent="0.25">
      <c r="A115" s="298"/>
      <c r="B115" s="299" t="s">
        <v>863</v>
      </c>
      <c r="C115" s="300">
        <f t="shared" si="19"/>
        <v>0</v>
      </c>
      <c r="D115" s="300" t="s">
        <v>864</v>
      </c>
      <c r="E115" s="300"/>
      <c r="F115" s="300"/>
      <c r="G115" s="301">
        <v>0</v>
      </c>
      <c r="H115" s="302">
        <f t="shared" si="20"/>
        <v>0</v>
      </c>
      <c r="I115" s="301"/>
      <c r="J115" s="301">
        <v>0</v>
      </c>
      <c r="K115" s="301">
        <v>0</v>
      </c>
      <c r="L115" s="301">
        <v>0</v>
      </c>
      <c r="M115" s="301" t="str">
        <f>IFERROR(H115/C115*100,"-")</f>
        <v>-</v>
      </c>
      <c r="N115" s="301" t="str">
        <f>IFERROR(I115/D115*100,"-")</f>
        <v>-</v>
      </c>
      <c r="O115" s="301" t="str">
        <f>IFERROR(J115/E115*100,"-")</f>
        <v>-</v>
      </c>
      <c r="P115" s="301" t="str">
        <f>IFERROR(K115/F115*100,"-")</f>
        <v>-</v>
      </c>
      <c r="Q115" s="303" t="s">
        <v>865</v>
      </c>
    </row>
    <row r="116" spans="1:150" s="241" customFormat="1" ht="34.5" hidden="1" customHeight="1" outlineLevel="2" x14ac:dyDescent="0.25">
      <c r="A116" s="282"/>
      <c r="B116" s="192" t="s">
        <v>866</v>
      </c>
      <c r="C116" s="304">
        <f t="shared" si="19"/>
        <v>82.4</v>
      </c>
      <c r="D116" s="287">
        <f>D117</f>
        <v>82.4</v>
      </c>
      <c r="E116" s="287">
        <f>E117</f>
        <v>0</v>
      </c>
      <c r="F116" s="287">
        <f>F117</f>
        <v>0</v>
      </c>
      <c r="G116" s="288">
        <f>G117</f>
        <v>0</v>
      </c>
      <c r="H116" s="288">
        <f>SUM(I116:L116)</f>
        <v>12.9</v>
      </c>
      <c r="I116" s="305">
        <f>I117</f>
        <v>12.9</v>
      </c>
      <c r="J116" s="56">
        <v>0</v>
      </c>
      <c r="K116" s="288">
        <f>K117</f>
        <v>0</v>
      </c>
      <c r="L116" s="288">
        <f>L117</f>
        <v>0</v>
      </c>
      <c r="M116" s="56">
        <f t="shared" si="17"/>
        <v>15.655339805825241</v>
      </c>
      <c r="N116" s="56">
        <f t="shared" si="17"/>
        <v>15.655339805825241</v>
      </c>
      <c r="O116" s="56" t="str">
        <f t="shared" si="17"/>
        <v>-</v>
      </c>
      <c r="P116" s="56" t="str">
        <f t="shared" si="17"/>
        <v>-</v>
      </c>
      <c r="Q116" s="99"/>
    </row>
    <row r="117" spans="1:150" s="241" customFormat="1" ht="27" hidden="1" outlineLevel="2" x14ac:dyDescent="0.25">
      <c r="A117" s="306"/>
      <c r="B117" s="307" t="s">
        <v>769</v>
      </c>
      <c r="C117" s="300">
        <f t="shared" si="19"/>
        <v>82.4</v>
      </c>
      <c r="D117" s="300">
        <f>SUM(D118:D119)</f>
        <v>82.4</v>
      </c>
      <c r="E117" s="300">
        <f>SUM(E118:E119)</f>
        <v>0</v>
      </c>
      <c r="F117" s="300">
        <f>SUM(F118:F119)</f>
        <v>0</v>
      </c>
      <c r="G117" s="301">
        <f>SUM(G118:G119)</f>
        <v>0</v>
      </c>
      <c r="H117" s="300">
        <f>SUM(I117:L117)</f>
        <v>12.9</v>
      </c>
      <c r="I117" s="308">
        <f>SUM(I118:I119)</f>
        <v>12.9</v>
      </c>
      <c r="J117" s="301">
        <v>0</v>
      </c>
      <c r="K117" s="301">
        <f>SUM(K118:K119)</f>
        <v>0</v>
      </c>
      <c r="L117" s="301">
        <f>SUM(L118:L119)</f>
        <v>0</v>
      </c>
      <c r="M117" s="301">
        <f t="shared" si="17"/>
        <v>15.655339805825241</v>
      </c>
      <c r="N117" s="301">
        <f t="shared" si="17"/>
        <v>15.655339805825241</v>
      </c>
      <c r="O117" s="301" t="str">
        <f t="shared" si="17"/>
        <v>-</v>
      </c>
      <c r="P117" s="301" t="str">
        <f t="shared" si="17"/>
        <v>-</v>
      </c>
      <c r="Q117" s="303"/>
    </row>
    <row r="118" spans="1:150" s="241" customFormat="1" ht="54" hidden="1" outlineLevel="2" x14ac:dyDescent="0.25">
      <c r="A118" s="266"/>
      <c r="B118" s="191" t="s">
        <v>867</v>
      </c>
      <c r="C118" s="259">
        <f t="shared" si="19"/>
        <v>73</v>
      </c>
      <c r="D118" s="259">
        <v>73</v>
      </c>
      <c r="E118" s="259">
        <v>0</v>
      </c>
      <c r="F118" s="259">
        <v>0</v>
      </c>
      <c r="G118" s="56">
        <v>0</v>
      </c>
      <c r="H118" s="258">
        <f t="shared" si="20"/>
        <v>12.9</v>
      </c>
      <c r="I118" s="309">
        <v>12.9</v>
      </c>
      <c r="J118" s="56">
        <v>0</v>
      </c>
      <c r="K118" s="56">
        <v>0</v>
      </c>
      <c r="L118" s="56">
        <v>0</v>
      </c>
      <c r="M118" s="56">
        <f t="shared" si="17"/>
        <v>17.671232876712327</v>
      </c>
      <c r="N118" s="56">
        <f t="shared" si="17"/>
        <v>17.671232876712327</v>
      </c>
      <c r="O118" s="56" t="str">
        <f t="shared" si="17"/>
        <v>-</v>
      </c>
      <c r="P118" s="56" t="str">
        <f t="shared" si="17"/>
        <v>-</v>
      </c>
      <c r="Q118" s="99" t="s">
        <v>868</v>
      </c>
    </row>
    <row r="119" spans="1:150" s="241" customFormat="1" ht="54" hidden="1" outlineLevel="2" x14ac:dyDescent="0.25">
      <c r="A119" s="266"/>
      <c r="B119" s="99" t="s">
        <v>869</v>
      </c>
      <c r="C119" s="285">
        <f t="shared" si="19"/>
        <v>9.4</v>
      </c>
      <c r="D119" s="259">
        <v>9.4</v>
      </c>
      <c r="E119" s="259">
        <v>0</v>
      </c>
      <c r="F119" s="259">
        <v>0</v>
      </c>
      <c r="G119" s="56">
        <v>0</v>
      </c>
      <c r="H119" s="288">
        <f t="shared" si="20"/>
        <v>0</v>
      </c>
      <c r="I119" s="309">
        <v>0</v>
      </c>
      <c r="J119" s="56">
        <v>0</v>
      </c>
      <c r="K119" s="56">
        <v>0</v>
      </c>
      <c r="L119" s="56">
        <v>0</v>
      </c>
      <c r="M119" s="56">
        <f t="shared" si="17"/>
        <v>0</v>
      </c>
      <c r="N119" s="56">
        <f t="shared" si="17"/>
        <v>0</v>
      </c>
      <c r="O119" s="56" t="str">
        <f t="shared" si="17"/>
        <v>-</v>
      </c>
      <c r="P119" s="56" t="str">
        <f t="shared" si="17"/>
        <v>-</v>
      </c>
      <c r="Q119" s="99" t="s">
        <v>870</v>
      </c>
    </row>
    <row r="120" spans="1:150" s="255" customFormat="1" ht="40.5" outlineLevel="1" collapsed="1" x14ac:dyDescent="0.25">
      <c r="A120" s="310">
        <v>8</v>
      </c>
      <c r="B120" s="311" t="s">
        <v>871</v>
      </c>
      <c r="C120" s="276">
        <f>SUM(D120:F120)</f>
        <v>17901.400000000001</v>
      </c>
      <c r="D120" s="276">
        <f>D121+D124</f>
        <v>17901.400000000001</v>
      </c>
      <c r="E120" s="276">
        <f>E121+E124</f>
        <v>0</v>
      </c>
      <c r="F120" s="276">
        <f>F121+F124</f>
        <v>0</v>
      </c>
      <c r="G120" s="276" t="e">
        <f>#REF!</f>
        <v>#REF!</v>
      </c>
      <c r="H120" s="276">
        <f>SUM(I120:K120)</f>
        <v>12078</v>
      </c>
      <c r="I120" s="276">
        <f>I121+I124</f>
        <v>12078</v>
      </c>
      <c r="J120" s="276">
        <v>0</v>
      </c>
      <c r="K120" s="276">
        <f>K121+K124</f>
        <v>0</v>
      </c>
      <c r="L120" s="276" t="e">
        <f>#REF!+#REF!</f>
        <v>#REF!</v>
      </c>
      <c r="M120" s="276">
        <f>IFERROR(H120/C120*100,"-")</f>
        <v>67.46958338453976</v>
      </c>
      <c r="N120" s="253">
        <f t="shared" si="17"/>
        <v>67.46958338453976</v>
      </c>
      <c r="O120" s="253" t="str">
        <f t="shared" si="17"/>
        <v>-</v>
      </c>
      <c r="P120" s="253" t="str">
        <f t="shared" si="17"/>
        <v>-</v>
      </c>
      <c r="Q120" s="254"/>
    </row>
    <row r="121" spans="1:150" s="315" customFormat="1" ht="40.5" hidden="1" outlineLevel="2" x14ac:dyDescent="0.25">
      <c r="A121" s="312"/>
      <c r="B121" s="303" t="s">
        <v>872</v>
      </c>
      <c r="C121" s="313">
        <f>SUM(D121:G121)</f>
        <v>15423.4</v>
      </c>
      <c r="D121" s="313">
        <f>SUM(D122:D123)</f>
        <v>15423.4</v>
      </c>
      <c r="E121" s="313">
        <f>SUM(E122:E123)</f>
        <v>0</v>
      </c>
      <c r="F121" s="313">
        <f>SUM(F122:F123)</f>
        <v>0</v>
      </c>
      <c r="G121" s="313">
        <f>SUM(G122:G123)</f>
        <v>0</v>
      </c>
      <c r="H121" s="313">
        <f t="shared" si="20"/>
        <v>9600</v>
      </c>
      <c r="I121" s="301">
        <f>SUM(I122:I123)</f>
        <v>9600</v>
      </c>
      <c r="J121" s="301">
        <v>0</v>
      </c>
      <c r="K121" s="301">
        <f>SUM(K122:K123)</f>
        <v>0</v>
      </c>
      <c r="L121" s="301">
        <f>SUM(L122:L123)</f>
        <v>0</v>
      </c>
      <c r="M121" s="301">
        <f t="shared" si="17"/>
        <v>62.243085182255534</v>
      </c>
      <c r="N121" s="314">
        <f t="shared" si="17"/>
        <v>62.243085182255534</v>
      </c>
      <c r="O121" s="314" t="str">
        <f t="shared" si="17"/>
        <v>-</v>
      </c>
      <c r="P121" s="314" t="str">
        <f t="shared" si="17"/>
        <v>-</v>
      </c>
      <c r="Q121" s="303"/>
      <c r="R121" s="241"/>
      <c r="S121" s="241"/>
      <c r="T121" s="241"/>
      <c r="U121" s="241"/>
      <c r="V121" s="241"/>
      <c r="W121" s="241"/>
      <c r="X121" s="241"/>
      <c r="Y121" s="241"/>
      <c r="Z121" s="241"/>
      <c r="AA121" s="241"/>
      <c r="AB121" s="241"/>
      <c r="AC121" s="241"/>
      <c r="AD121" s="241"/>
      <c r="AE121" s="241"/>
      <c r="AF121" s="241"/>
      <c r="AG121" s="241"/>
      <c r="AH121" s="241"/>
      <c r="AI121" s="241"/>
      <c r="AJ121" s="241"/>
      <c r="AK121" s="241"/>
      <c r="AL121" s="241"/>
      <c r="AM121" s="241"/>
      <c r="AN121" s="241"/>
      <c r="AO121" s="241"/>
      <c r="AP121" s="241"/>
      <c r="AQ121" s="241"/>
      <c r="AR121" s="241"/>
      <c r="AS121" s="241"/>
      <c r="AT121" s="241"/>
      <c r="AU121" s="241"/>
      <c r="AV121" s="241"/>
      <c r="AW121" s="241"/>
      <c r="AX121" s="241"/>
      <c r="AY121" s="241"/>
      <c r="AZ121" s="241"/>
      <c r="BA121" s="241"/>
      <c r="BB121" s="241"/>
      <c r="BC121" s="241"/>
      <c r="BD121" s="241"/>
      <c r="BE121" s="241"/>
      <c r="BF121" s="241"/>
      <c r="BG121" s="241"/>
      <c r="BH121" s="241"/>
      <c r="BI121" s="241"/>
      <c r="BJ121" s="241"/>
      <c r="BK121" s="241"/>
      <c r="BL121" s="241"/>
      <c r="BM121" s="241"/>
      <c r="BN121" s="241"/>
      <c r="BO121" s="241"/>
      <c r="BP121" s="241"/>
      <c r="BQ121" s="241"/>
      <c r="BR121" s="241"/>
      <c r="BS121" s="241"/>
      <c r="BT121" s="241"/>
      <c r="BU121" s="241"/>
      <c r="BV121" s="241"/>
      <c r="BW121" s="241"/>
      <c r="BX121" s="241"/>
      <c r="BY121" s="241"/>
      <c r="BZ121" s="241"/>
      <c r="CA121" s="241"/>
      <c r="CB121" s="241"/>
      <c r="CC121" s="241"/>
      <c r="CD121" s="241"/>
      <c r="CE121" s="241"/>
      <c r="CF121" s="241"/>
      <c r="CG121" s="241"/>
      <c r="CH121" s="241"/>
      <c r="CI121" s="241"/>
      <c r="CJ121" s="241"/>
      <c r="CK121" s="241"/>
      <c r="CL121" s="241"/>
      <c r="CM121" s="241"/>
      <c r="CN121" s="241"/>
      <c r="CO121" s="241"/>
      <c r="CP121" s="241"/>
      <c r="CQ121" s="241"/>
      <c r="CR121" s="241"/>
      <c r="CS121" s="241"/>
      <c r="CT121" s="241"/>
      <c r="CU121" s="241"/>
      <c r="CV121" s="241"/>
      <c r="CW121" s="241"/>
      <c r="CX121" s="241"/>
      <c r="CY121" s="241"/>
      <c r="CZ121" s="241"/>
      <c r="DA121" s="241"/>
      <c r="DB121" s="241"/>
      <c r="DC121" s="241"/>
      <c r="DD121" s="241"/>
      <c r="DE121" s="241"/>
      <c r="DF121" s="241"/>
      <c r="DG121" s="241"/>
      <c r="DH121" s="241"/>
      <c r="DI121" s="241"/>
      <c r="DJ121" s="241"/>
      <c r="DK121" s="241"/>
      <c r="DL121" s="241"/>
      <c r="DM121" s="241"/>
      <c r="DN121" s="241"/>
      <c r="DO121" s="241"/>
      <c r="DP121" s="241"/>
      <c r="DQ121" s="241"/>
      <c r="DR121" s="241"/>
      <c r="DS121" s="241"/>
      <c r="DT121" s="241"/>
      <c r="DU121" s="241"/>
      <c r="DV121" s="241"/>
      <c r="DW121" s="241"/>
      <c r="DX121" s="241"/>
      <c r="DY121" s="241"/>
      <c r="DZ121" s="241"/>
      <c r="EA121" s="241"/>
      <c r="EB121" s="241"/>
      <c r="EC121" s="241"/>
      <c r="ED121" s="241"/>
      <c r="EE121" s="241"/>
      <c r="EF121" s="241"/>
      <c r="EG121" s="241"/>
      <c r="EH121" s="241"/>
      <c r="EI121" s="241"/>
      <c r="EJ121" s="241"/>
      <c r="EK121" s="241"/>
      <c r="EL121" s="241"/>
      <c r="EM121" s="241"/>
      <c r="EN121" s="241"/>
      <c r="EO121" s="241"/>
      <c r="EP121" s="241"/>
      <c r="EQ121" s="241"/>
      <c r="ER121" s="241"/>
      <c r="ES121" s="241"/>
      <c r="ET121" s="241"/>
    </row>
    <row r="122" spans="1:150" s="315" customFormat="1" ht="67.5" hidden="1" outlineLevel="2" x14ac:dyDescent="0.25">
      <c r="A122" s="316"/>
      <c r="B122" s="99" t="s">
        <v>873</v>
      </c>
      <c r="C122" s="288">
        <f>SUM(D122:G122)</f>
        <v>1263.3</v>
      </c>
      <c r="D122" s="287">
        <v>1263.3</v>
      </c>
      <c r="E122" s="288">
        <v>0</v>
      </c>
      <c r="F122" s="288">
        <v>0</v>
      </c>
      <c r="G122" s="288">
        <v>0</v>
      </c>
      <c r="H122" s="288">
        <f>SUM(I122:L122)</f>
        <v>0</v>
      </c>
      <c r="I122" s="288">
        <v>0</v>
      </c>
      <c r="J122" s="56">
        <v>0</v>
      </c>
      <c r="K122" s="288">
        <v>0</v>
      </c>
      <c r="L122" s="288">
        <v>0</v>
      </c>
      <c r="M122" s="288">
        <f t="shared" si="17"/>
        <v>0</v>
      </c>
      <c r="N122" s="56">
        <f t="shared" si="17"/>
        <v>0</v>
      </c>
      <c r="O122" s="297" t="str">
        <f t="shared" si="17"/>
        <v>-</v>
      </c>
      <c r="P122" s="297" t="str">
        <f t="shared" si="17"/>
        <v>-</v>
      </c>
      <c r="Q122" s="257" t="s">
        <v>874</v>
      </c>
      <c r="R122" s="241"/>
      <c r="S122" s="241"/>
      <c r="T122" s="241"/>
      <c r="U122" s="241"/>
      <c r="V122" s="241"/>
      <c r="W122" s="241"/>
      <c r="X122" s="241"/>
      <c r="Y122" s="241"/>
      <c r="Z122" s="241"/>
      <c r="AA122" s="241"/>
      <c r="AB122" s="241"/>
      <c r="AC122" s="241"/>
      <c r="AD122" s="241"/>
      <c r="AE122" s="241"/>
      <c r="AF122" s="241"/>
      <c r="AG122" s="241"/>
      <c r="AH122" s="241"/>
      <c r="AI122" s="241"/>
      <c r="AJ122" s="241"/>
      <c r="AK122" s="241"/>
      <c r="AL122" s="241"/>
      <c r="AM122" s="241"/>
      <c r="AN122" s="241"/>
      <c r="AO122" s="241"/>
      <c r="AP122" s="241"/>
      <c r="AQ122" s="241"/>
      <c r="AR122" s="241"/>
      <c r="AS122" s="241"/>
      <c r="AT122" s="241"/>
      <c r="AU122" s="241"/>
      <c r="AV122" s="241"/>
      <c r="AW122" s="241"/>
      <c r="AX122" s="241"/>
      <c r="AY122" s="241"/>
      <c r="AZ122" s="241"/>
      <c r="BA122" s="241"/>
      <c r="BB122" s="241"/>
      <c r="BC122" s="241"/>
      <c r="BD122" s="241"/>
      <c r="BE122" s="241"/>
      <c r="BF122" s="241"/>
      <c r="BG122" s="241"/>
      <c r="BH122" s="241"/>
      <c r="BI122" s="241"/>
      <c r="BJ122" s="241"/>
      <c r="BK122" s="241"/>
      <c r="BL122" s="241"/>
      <c r="BM122" s="241"/>
      <c r="BN122" s="241"/>
      <c r="BO122" s="241"/>
      <c r="BP122" s="241"/>
      <c r="BQ122" s="241"/>
      <c r="BR122" s="241"/>
      <c r="BS122" s="241"/>
      <c r="BT122" s="241"/>
      <c r="BU122" s="241"/>
      <c r="BV122" s="241"/>
      <c r="BW122" s="241"/>
      <c r="BX122" s="241"/>
      <c r="BY122" s="241"/>
      <c r="BZ122" s="241"/>
      <c r="CA122" s="241"/>
      <c r="CB122" s="241"/>
      <c r="CC122" s="241"/>
      <c r="CD122" s="241"/>
      <c r="CE122" s="241"/>
      <c r="CF122" s="241"/>
      <c r="CG122" s="241"/>
      <c r="CH122" s="241"/>
      <c r="CI122" s="241"/>
      <c r="CJ122" s="241"/>
      <c r="CK122" s="241"/>
      <c r="CL122" s="241"/>
      <c r="CM122" s="241"/>
      <c r="CN122" s="241"/>
      <c r="CO122" s="241"/>
      <c r="CP122" s="241"/>
      <c r="CQ122" s="241"/>
      <c r="CR122" s="241"/>
      <c r="CS122" s="241"/>
      <c r="CT122" s="241"/>
      <c r="CU122" s="241"/>
      <c r="CV122" s="241"/>
      <c r="CW122" s="241"/>
      <c r="CX122" s="241"/>
      <c r="CY122" s="241"/>
      <c r="CZ122" s="241"/>
      <c r="DA122" s="241"/>
      <c r="DB122" s="241"/>
      <c r="DC122" s="241"/>
      <c r="DD122" s="241"/>
      <c r="DE122" s="241"/>
      <c r="DF122" s="241"/>
      <c r="DG122" s="241"/>
      <c r="DH122" s="241"/>
      <c r="DI122" s="241"/>
      <c r="DJ122" s="241"/>
      <c r="DK122" s="241"/>
      <c r="DL122" s="241"/>
      <c r="DM122" s="241"/>
      <c r="DN122" s="241"/>
      <c r="DO122" s="241"/>
      <c r="DP122" s="241"/>
      <c r="DQ122" s="241"/>
      <c r="DR122" s="241"/>
      <c r="DS122" s="241"/>
      <c r="DT122" s="241"/>
      <c r="DU122" s="241"/>
      <c r="DV122" s="241"/>
      <c r="DW122" s="241"/>
      <c r="DX122" s="241"/>
      <c r="DY122" s="241"/>
      <c r="DZ122" s="241"/>
      <c r="EA122" s="241"/>
      <c r="EB122" s="241"/>
      <c r="EC122" s="241"/>
      <c r="ED122" s="241"/>
      <c r="EE122" s="241"/>
      <c r="EF122" s="241"/>
      <c r="EG122" s="241"/>
      <c r="EH122" s="241"/>
      <c r="EI122" s="241"/>
      <c r="EJ122" s="241"/>
      <c r="EK122" s="241"/>
      <c r="EL122" s="241"/>
      <c r="EM122" s="241"/>
      <c r="EN122" s="241"/>
      <c r="EO122" s="241"/>
      <c r="EP122" s="241"/>
      <c r="EQ122" s="241"/>
      <c r="ER122" s="241"/>
      <c r="ES122" s="241"/>
      <c r="ET122" s="241"/>
    </row>
    <row r="123" spans="1:150" s="315" customFormat="1" ht="54" hidden="1" outlineLevel="2" x14ac:dyDescent="0.25">
      <c r="A123" s="316"/>
      <c r="B123" s="99" t="s">
        <v>875</v>
      </c>
      <c r="C123" s="288">
        <f>SUM(D123:G123)</f>
        <v>14160.1</v>
      </c>
      <c r="D123" s="287">
        <v>14160.1</v>
      </c>
      <c r="E123" s="288">
        <v>0</v>
      </c>
      <c r="F123" s="288">
        <v>0</v>
      </c>
      <c r="G123" s="288">
        <v>0</v>
      </c>
      <c r="H123" s="288">
        <f>SUM(I123:L123)</f>
        <v>9600</v>
      </c>
      <c r="I123" s="288">
        <v>9600</v>
      </c>
      <c r="J123" s="56">
        <v>0</v>
      </c>
      <c r="K123" s="288">
        <v>0</v>
      </c>
      <c r="L123" s="288">
        <v>0</v>
      </c>
      <c r="M123" s="288">
        <f t="shared" ref="M123:P135" si="21">IFERROR(H123/C123*100,"-")</f>
        <v>67.796131383252941</v>
      </c>
      <c r="N123" s="56">
        <f t="shared" si="21"/>
        <v>67.796131383252941</v>
      </c>
      <c r="O123" s="297" t="str">
        <f t="shared" si="21"/>
        <v>-</v>
      </c>
      <c r="P123" s="297" t="str">
        <f t="shared" si="21"/>
        <v>-</v>
      </c>
      <c r="Q123" s="257" t="s">
        <v>876</v>
      </c>
      <c r="R123" s="241"/>
      <c r="S123" s="241"/>
      <c r="T123" s="241"/>
      <c r="U123" s="241"/>
      <c r="V123" s="241"/>
      <c r="W123" s="241"/>
      <c r="X123" s="241"/>
      <c r="Y123" s="241"/>
      <c r="Z123" s="241"/>
      <c r="AA123" s="241"/>
      <c r="AB123" s="241"/>
      <c r="AC123" s="241"/>
      <c r="AD123" s="241"/>
      <c r="AE123" s="241"/>
      <c r="AF123" s="241"/>
      <c r="AG123" s="241"/>
      <c r="AH123" s="241"/>
      <c r="AI123" s="241"/>
      <c r="AJ123" s="241"/>
      <c r="AK123" s="241"/>
      <c r="AL123" s="241"/>
      <c r="AM123" s="241"/>
      <c r="AN123" s="241"/>
      <c r="AO123" s="241"/>
      <c r="AP123" s="241"/>
      <c r="AQ123" s="241"/>
      <c r="AR123" s="241"/>
      <c r="AS123" s="241"/>
      <c r="AT123" s="241"/>
      <c r="AU123" s="241"/>
      <c r="AV123" s="241"/>
      <c r="AW123" s="241"/>
      <c r="AX123" s="241"/>
      <c r="AY123" s="241"/>
      <c r="AZ123" s="241"/>
      <c r="BA123" s="241"/>
      <c r="BB123" s="241"/>
      <c r="BC123" s="241"/>
      <c r="BD123" s="241"/>
      <c r="BE123" s="241"/>
      <c r="BF123" s="241"/>
      <c r="BG123" s="241"/>
      <c r="BH123" s="241"/>
      <c r="BI123" s="241"/>
      <c r="BJ123" s="241"/>
      <c r="BK123" s="241"/>
      <c r="BL123" s="241"/>
      <c r="BM123" s="241"/>
      <c r="BN123" s="241"/>
      <c r="BO123" s="241"/>
      <c r="BP123" s="241"/>
      <c r="BQ123" s="241"/>
      <c r="BR123" s="241"/>
      <c r="BS123" s="241"/>
      <c r="BT123" s="241"/>
      <c r="BU123" s="241"/>
      <c r="BV123" s="241"/>
      <c r="BW123" s="241"/>
      <c r="BX123" s="241"/>
      <c r="BY123" s="241"/>
      <c r="BZ123" s="241"/>
      <c r="CA123" s="241"/>
      <c r="CB123" s="241"/>
      <c r="CC123" s="241"/>
      <c r="CD123" s="241"/>
      <c r="CE123" s="241"/>
      <c r="CF123" s="241"/>
      <c r="CG123" s="241"/>
      <c r="CH123" s="241"/>
      <c r="CI123" s="241"/>
      <c r="CJ123" s="241"/>
      <c r="CK123" s="241"/>
      <c r="CL123" s="241"/>
      <c r="CM123" s="241"/>
      <c r="CN123" s="241"/>
      <c r="CO123" s="241"/>
      <c r="CP123" s="241"/>
      <c r="CQ123" s="241"/>
      <c r="CR123" s="241"/>
      <c r="CS123" s="241"/>
      <c r="CT123" s="241"/>
      <c r="CU123" s="241"/>
      <c r="CV123" s="241"/>
      <c r="CW123" s="241"/>
      <c r="CX123" s="241"/>
      <c r="CY123" s="241"/>
      <c r="CZ123" s="241"/>
      <c r="DA123" s="241"/>
      <c r="DB123" s="241"/>
      <c r="DC123" s="241"/>
      <c r="DD123" s="241"/>
      <c r="DE123" s="241"/>
      <c r="DF123" s="241"/>
      <c r="DG123" s="241"/>
      <c r="DH123" s="241"/>
      <c r="DI123" s="241"/>
      <c r="DJ123" s="241"/>
      <c r="DK123" s="241"/>
      <c r="DL123" s="241"/>
      <c r="DM123" s="241"/>
      <c r="DN123" s="241"/>
      <c r="DO123" s="241"/>
      <c r="DP123" s="241"/>
      <c r="DQ123" s="241"/>
      <c r="DR123" s="241"/>
      <c r="DS123" s="241"/>
      <c r="DT123" s="241"/>
      <c r="DU123" s="241"/>
      <c r="DV123" s="241"/>
      <c r="DW123" s="241"/>
      <c r="DX123" s="241"/>
      <c r="DY123" s="241"/>
      <c r="DZ123" s="241"/>
      <c r="EA123" s="241"/>
      <c r="EB123" s="241"/>
      <c r="EC123" s="241"/>
      <c r="ED123" s="241"/>
      <c r="EE123" s="241"/>
      <c r="EF123" s="241"/>
      <c r="EG123" s="241"/>
      <c r="EH123" s="241"/>
      <c r="EI123" s="241"/>
      <c r="EJ123" s="241"/>
      <c r="EK123" s="241"/>
      <c r="EL123" s="241"/>
      <c r="EM123" s="241"/>
      <c r="EN123" s="241"/>
      <c r="EO123" s="241"/>
      <c r="EP123" s="241"/>
      <c r="EQ123" s="241"/>
      <c r="ER123" s="241"/>
      <c r="ES123" s="241"/>
      <c r="ET123" s="241"/>
    </row>
    <row r="124" spans="1:150" s="319" customFormat="1" ht="40.5" hidden="1" outlineLevel="2" x14ac:dyDescent="0.25">
      <c r="A124" s="312"/>
      <c r="B124" s="303" t="s">
        <v>877</v>
      </c>
      <c r="C124" s="313">
        <f>SUM(D124:F124)</f>
        <v>2478</v>
      </c>
      <c r="D124" s="317">
        <v>2478</v>
      </c>
      <c r="E124" s="313"/>
      <c r="F124" s="313">
        <v>0</v>
      </c>
      <c r="G124" s="313" t="e">
        <f>#REF!</f>
        <v>#REF!</v>
      </c>
      <c r="H124" s="313">
        <f>SUM(I124:K124)</f>
        <v>2478</v>
      </c>
      <c r="I124" s="301">
        <v>2478</v>
      </c>
      <c r="J124" s="301">
        <v>0</v>
      </c>
      <c r="K124" s="301">
        <v>0</v>
      </c>
      <c r="L124" s="301" t="e">
        <f>#REF!</f>
        <v>#REF!</v>
      </c>
      <c r="M124" s="301">
        <f t="shared" si="21"/>
        <v>100</v>
      </c>
      <c r="N124" s="314">
        <f>IFERROR(I124/D124*100,"-")</f>
        <v>100</v>
      </c>
      <c r="O124" s="314" t="str">
        <f>IFERROR(J124/E124*100,"-")</f>
        <v>-</v>
      </c>
      <c r="P124" s="314" t="str">
        <f>IFERROR(K124/F124*100,"-")</f>
        <v>-</v>
      </c>
      <c r="Q124" s="303" t="s">
        <v>878</v>
      </c>
      <c r="R124" s="318"/>
      <c r="S124" s="318"/>
      <c r="T124" s="318"/>
      <c r="U124" s="318"/>
      <c r="V124" s="318"/>
      <c r="W124" s="318"/>
      <c r="X124" s="318"/>
      <c r="Y124" s="318"/>
      <c r="Z124" s="318"/>
      <c r="AA124" s="318"/>
      <c r="AB124" s="318"/>
      <c r="AC124" s="318"/>
      <c r="AD124" s="318"/>
      <c r="AE124" s="318"/>
      <c r="AF124" s="318"/>
      <c r="AG124" s="318"/>
      <c r="AH124" s="318"/>
      <c r="AI124" s="318"/>
      <c r="AJ124" s="318"/>
      <c r="AK124" s="318"/>
      <c r="AL124" s="318"/>
      <c r="AM124" s="318"/>
      <c r="AN124" s="318"/>
      <c r="AO124" s="318"/>
      <c r="AP124" s="318"/>
      <c r="AQ124" s="318"/>
      <c r="AR124" s="318"/>
      <c r="AS124" s="318"/>
      <c r="AT124" s="318"/>
      <c r="AU124" s="318"/>
      <c r="AV124" s="318"/>
      <c r="AW124" s="318"/>
      <c r="AX124" s="318"/>
      <c r="AY124" s="318"/>
      <c r="AZ124" s="318"/>
      <c r="BA124" s="318"/>
      <c r="BB124" s="318"/>
      <c r="BC124" s="318"/>
      <c r="BD124" s="318"/>
      <c r="BE124" s="318"/>
      <c r="BF124" s="318"/>
      <c r="BG124" s="318"/>
      <c r="BH124" s="318"/>
      <c r="BI124" s="318"/>
      <c r="BJ124" s="318"/>
      <c r="BK124" s="318"/>
      <c r="BL124" s="318"/>
      <c r="BM124" s="318"/>
      <c r="BN124" s="318"/>
      <c r="BO124" s="318"/>
      <c r="BP124" s="318"/>
      <c r="BQ124" s="318"/>
      <c r="BR124" s="318"/>
      <c r="BS124" s="318"/>
      <c r="BT124" s="318"/>
      <c r="BU124" s="318"/>
      <c r="BV124" s="318"/>
      <c r="BW124" s="318"/>
      <c r="BX124" s="318"/>
      <c r="BY124" s="318"/>
      <c r="BZ124" s="318"/>
      <c r="CA124" s="318"/>
      <c r="CB124" s="318"/>
      <c r="CC124" s="318"/>
      <c r="CD124" s="318"/>
      <c r="CE124" s="318"/>
      <c r="CF124" s="318"/>
      <c r="CG124" s="318"/>
      <c r="CH124" s="318"/>
      <c r="CI124" s="318"/>
      <c r="CJ124" s="318"/>
      <c r="CK124" s="318"/>
      <c r="CL124" s="318"/>
      <c r="CM124" s="318"/>
      <c r="CN124" s="318"/>
      <c r="CO124" s="318"/>
      <c r="CP124" s="318"/>
      <c r="CQ124" s="318"/>
      <c r="CR124" s="318"/>
      <c r="CS124" s="318"/>
      <c r="CT124" s="318"/>
      <c r="CU124" s="318"/>
      <c r="CV124" s="318"/>
      <c r="CW124" s="318"/>
      <c r="CX124" s="318"/>
      <c r="CY124" s="318"/>
      <c r="CZ124" s="318"/>
      <c r="DA124" s="318"/>
      <c r="DB124" s="318"/>
      <c r="DC124" s="318"/>
      <c r="DD124" s="318"/>
      <c r="DE124" s="318"/>
      <c r="DF124" s="318"/>
      <c r="DG124" s="318"/>
      <c r="DH124" s="318"/>
      <c r="DI124" s="318"/>
      <c r="DJ124" s="318"/>
      <c r="DK124" s="318"/>
      <c r="DL124" s="318"/>
      <c r="DM124" s="318"/>
      <c r="DN124" s="318"/>
      <c r="DO124" s="318"/>
      <c r="DP124" s="318"/>
      <c r="DQ124" s="318"/>
      <c r="DR124" s="318"/>
      <c r="DS124" s="318"/>
      <c r="DT124" s="318"/>
      <c r="DU124" s="318"/>
      <c r="DV124" s="318"/>
      <c r="DW124" s="318"/>
      <c r="DX124" s="318"/>
      <c r="DY124" s="318"/>
      <c r="DZ124" s="318"/>
      <c r="EA124" s="318"/>
      <c r="EB124" s="318"/>
      <c r="EC124" s="318"/>
      <c r="ED124" s="318"/>
      <c r="EE124" s="318"/>
      <c r="EF124" s="318"/>
      <c r="EG124" s="318"/>
      <c r="EH124" s="318"/>
      <c r="EI124" s="318"/>
      <c r="EJ124" s="318"/>
      <c r="EK124" s="318"/>
      <c r="EL124" s="318"/>
      <c r="EM124" s="318"/>
      <c r="EN124" s="318"/>
      <c r="EO124" s="318"/>
      <c r="EP124" s="318"/>
      <c r="EQ124" s="318"/>
      <c r="ER124" s="318"/>
      <c r="ES124" s="318"/>
      <c r="ET124" s="318"/>
    </row>
    <row r="125" spans="1:150" x14ac:dyDescent="0.25">
      <c r="A125" s="235"/>
      <c r="B125" s="236"/>
      <c r="C125" s="235"/>
      <c r="D125" s="235"/>
      <c r="E125" s="235"/>
      <c r="F125" s="235"/>
      <c r="G125" s="235"/>
      <c r="H125" s="235"/>
      <c r="I125" s="235"/>
      <c r="J125" s="235"/>
      <c r="Q125" s="321"/>
    </row>
    <row r="126" spans="1:150" s="234" customFormat="1" ht="29.25" customHeight="1" x14ac:dyDescent="0.25">
      <c r="A126" s="322" t="s">
        <v>879</v>
      </c>
      <c r="B126" s="322"/>
      <c r="C126" s="322"/>
      <c r="D126" s="322"/>
      <c r="E126" s="323" t="s">
        <v>880</v>
      </c>
      <c r="F126" s="323"/>
      <c r="G126" s="323"/>
      <c r="H126" s="323"/>
      <c r="I126" s="322" t="s">
        <v>881</v>
      </c>
      <c r="J126" s="322"/>
      <c r="K126" s="324"/>
      <c r="L126" s="324"/>
      <c r="M126" s="324"/>
      <c r="N126" s="324"/>
      <c r="O126" s="324"/>
      <c r="P126" s="324"/>
      <c r="Q126" s="325"/>
    </row>
    <row r="127" spans="1:150" hidden="1" x14ac:dyDescent="0.25">
      <c r="A127" s="235"/>
      <c r="B127" s="236"/>
      <c r="C127" s="235"/>
      <c r="D127" s="235"/>
      <c r="E127" s="235"/>
      <c r="F127" s="235"/>
      <c r="G127" s="235"/>
      <c r="H127" s="235"/>
      <c r="I127" s="235"/>
      <c r="J127" s="235"/>
      <c r="Q127" s="321"/>
    </row>
    <row r="128" spans="1:150" ht="8.25" customHeight="1" x14ac:dyDescent="0.25">
      <c r="A128" s="235"/>
      <c r="B128" s="236"/>
      <c r="C128" s="235"/>
      <c r="D128" s="235"/>
      <c r="E128" s="235"/>
      <c r="F128" s="235"/>
      <c r="G128" s="235"/>
      <c r="H128" s="235"/>
      <c r="I128" s="235"/>
      <c r="J128" s="235"/>
      <c r="Q128" s="321"/>
    </row>
    <row r="129" spans="1:17" x14ac:dyDescent="0.25">
      <c r="A129" s="236" t="s">
        <v>425</v>
      </c>
      <c r="B129" s="236"/>
      <c r="C129" s="235"/>
      <c r="D129" s="235"/>
      <c r="E129" s="235"/>
      <c r="F129" s="235"/>
      <c r="G129" s="235"/>
      <c r="H129" s="235"/>
      <c r="I129" s="235"/>
      <c r="J129" s="235"/>
      <c r="Q129" s="321"/>
    </row>
    <row r="130" spans="1:17" x14ac:dyDescent="0.25">
      <c r="Q130" s="321"/>
    </row>
    <row r="131" spans="1:17" x14ac:dyDescent="0.25">
      <c r="Q131" s="321"/>
    </row>
    <row r="132" spans="1:17" x14ac:dyDescent="0.25">
      <c r="Q132" s="321"/>
    </row>
    <row r="133" spans="1:17" x14ac:dyDescent="0.25">
      <c r="Q133" s="321"/>
    </row>
    <row r="134" spans="1:17" x14ac:dyDescent="0.25">
      <c r="Q134" s="321"/>
    </row>
    <row r="135" spans="1:17" x14ac:dyDescent="0.25">
      <c r="Q135" s="321"/>
    </row>
    <row r="136" spans="1:17" x14ac:dyDescent="0.25">
      <c r="Q136" s="321"/>
    </row>
    <row r="137" spans="1:17" x14ac:dyDescent="0.25">
      <c r="Q137" s="321"/>
    </row>
    <row r="138" spans="1:17" x14ac:dyDescent="0.25">
      <c r="Q138" s="321"/>
    </row>
    <row r="139" spans="1:17" x14ac:dyDescent="0.25">
      <c r="Q139" s="321"/>
    </row>
    <row r="140" spans="1:17" x14ac:dyDescent="0.25">
      <c r="Q140" s="321"/>
    </row>
    <row r="141" spans="1:17" x14ac:dyDescent="0.25">
      <c r="Q141" s="321"/>
    </row>
    <row r="142" spans="1:17" x14ac:dyDescent="0.25">
      <c r="Q142" s="321"/>
    </row>
    <row r="143" spans="1:17" x14ac:dyDescent="0.25">
      <c r="Q143" s="321"/>
    </row>
    <row r="144" spans="1:17" x14ac:dyDescent="0.25">
      <c r="Q144" s="321"/>
    </row>
    <row r="145" spans="17:17" s="239" customFormat="1" x14ac:dyDescent="0.25">
      <c r="Q145" s="321"/>
    </row>
    <row r="146" spans="17:17" s="239" customFormat="1" x14ac:dyDescent="0.25">
      <c r="Q146" s="321"/>
    </row>
    <row r="147" spans="17:17" s="239" customFormat="1" x14ac:dyDescent="0.25">
      <c r="Q147" s="321"/>
    </row>
    <row r="148" spans="17:17" s="239" customFormat="1" x14ac:dyDescent="0.25">
      <c r="Q148" s="321"/>
    </row>
    <row r="149" spans="17:17" s="239" customFormat="1" x14ac:dyDescent="0.25">
      <c r="Q149" s="321"/>
    </row>
    <row r="150" spans="17:17" s="239" customFormat="1" x14ac:dyDescent="0.25">
      <c r="Q150" s="321"/>
    </row>
    <row r="151" spans="17:17" s="239" customFormat="1" x14ac:dyDescent="0.25">
      <c r="Q151" s="321"/>
    </row>
    <row r="152" spans="17:17" s="239" customFormat="1" x14ac:dyDescent="0.25">
      <c r="Q152" s="321"/>
    </row>
    <row r="153" spans="17:17" s="239" customFormat="1" x14ac:dyDescent="0.25">
      <c r="Q153" s="321"/>
    </row>
    <row r="154" spans="17:17" s="239" customFormat="1" x14ac:dyDescent="0.25">
      <c r="Q154" s="321"/>
    </row>
    <row r="155" spans="17:17" s="239" customFormat="1" x14ac:dyDescent="0.25">
      <c r="Q155" s="321"/>
    </row>
    <row r="156" spans="17:17" s="239" customFormat="1" x14ac:dyDescent="0.25">
      <c r="Q156" s="321"/>
    </row>
    <row r="157" spans="17:17" s="239" customFormat="1" x14ac:dyDescent="0.25">
      <c r="Q157" s="321"/>
    </row>
    <row r="158" spans="17:17" s="239" customFormat="1" x14ac:dyDescent="0.25">
      <c r="Q158" s="321"/>
    </row>
    <row r="159" spans="17:17" s="239" customFormat="1" x14ac:dyDescent="0.25">
      <c r="Q159" s="321"/>
    </row>
    <row r="160" spans="17:17" s="239" customFormat="1" x14ac:dyDescent="0.25">
      <c r="Q160" s="321"/>
    </row>
    <row r="161" spans="17:17" s="239" customFormat="1" x14ac:dyDescent="0.25">
      <c r="Q161" s="321"/>
    </row>
    <row r="162" spans="17:17" s="239" customFormat="1" x14ac:dyDescent="0.25">
      <c r="Q162" s="321"/>
    </row>
    <row r="163" spans="17:17" s="239" customFormat="1" x14ac:dyDescent="0.25">
      <c r="Q163" s="321"/>
    </row>
    <row r="164" spans="17:17" s="239" customFormat="1" x14ac:dyDescent="0.25">
      <c r="Q164" s="321"/>
    </row>
    <row r="165" spans="17:17" s="239" customFormat="1" x14ac:dyDescent="0.25">
      <c r="Q165" s="321"/>
    </row>
    <row r="166" spans="17:17" s="239" customFormat="1" x14ac:dyDescent="0.25">
      <c r="Q166" s="321"/>
    </row>
    <row r="167" spans="17:17" s="239" customFormat="1" x14ac:dyDescent="0.25">
      <c r="Q167" s="321"/>
    </row>
    <row r="168" spans="17:17" s="239" customFormat="1" x14ac:dyDescent="0.25">
      <c r="Q168" s="321"/>
    </row>
    <row r="169" spans="17:17" s="239" customFormat="1" x14ac:dyDescent="0.25">
      <c r="Q169" s="321"/>
    </row>
    <row r="170" spans="17:17" s="239" customFormat="1" x14ac:dyDescent="0.25">
      <c r="Q170" s="321"/>
    </row>
    <row r="171" spans="17:17" s="239" customFormat="1" x14ac:dyDescent="0.25">
      <c r="Q171" s="321"/>
    </row>
    <row r="172" spans="17:17" s="239" customFormat="1" x14ac:dyDescent="0.25">
      <c r="Q172" s="321"/>
    </row>
    <row r="173" spans="17:17" s="239" customFormat="1" x14ac:dyDescent="0.25">
      <c r="Q173" s="321"/>
    </row>
    <row r="174" spans="17:17" s="239" customFormat="1" x14ac:dyDescent="0.25">
      <c r="Q174" s="321"/>
    </row>
    <row r="175" spans="17:17" s="239" customFormat="1" x14ac:dyDescent="0.25">
      <c r="Q175" s="321"/>
    </row>
    <row r="176" spans="17:17" s="239" customFormat="1" x14ac:dyDescent="0.25">
      <c r="Q176" s="321"/>
    </row>
    <row r="177" spans="17:17" s="239" customFormat="1" x14ac:dyDescent="0.25">
      <c r="Q177" s="321"/>
    </row>
    <row r="178" spans="17:17" s="239" customFormat="1" x14ac:dyDescent="0.25">
      <c r="Q178" s="321"/>
    </row>
    <row r="179" spans="17:17" s="239" customFormat="1" x14ac:dyDescent="0.25">
      <c r="Q179" s="321"/>
    </row>
    <row r="180" spans="17:17" s="239" customFormat="1" x14ac:dyDescent="0.25">
      <c r="Q180" s="321"/>
    </row>
    <row r="181" spans="17:17" s="239" customFormat="1" x14ac:dyDescent="0.25">
      <c r="Q181" s="321"/>
    </row>
    <row r="182" spans="17:17" s="239" customFormat="1" x14ac:dyDescent="0.25">
      <c r="Q182" s="321"/>
    </row>
    <row r="183" spans="17:17" s="239" customFormat="1" x14ac:dyDescent="0.25">
      <c r="Q183" s="321"/>
    </row>
    <row r="184" spans="17:17" s="239" customFormat="1" x14ac:dyDescent="0.25">
      <c r="Q184" s="321"/>
    </row>
    <row r="185" spans="17:17" s="239" customFormat="1" x14ac:dyDescent="0.25">
      <c r="Q185" s="321"/>
    </row>
    <row r="186" spans="17:17" s="239" customFormat="1" x14ac:dyDescent="0.25">
      <c r="Q186" s="321"/>
    </row>
    <row r="187" spans="17:17" s="239" customFormat="1" x14ac:dyDescent="0.25">
      <c r="Q187" s="321"/>
    </row>
    <row r="188" spans="17:17" s="239" customFormat="1" x14ac:dyDescent="0.25">
      <c r="Q188" s="321"/>
    </row>
    <row r="189" spans="17:17" s="239" customFormat="1" x14ac:dyDescent="0.25">
      <c r="Q189" s="321"/>
    </row>
    <row r="190" spans="17:17" s="239" customFormat="1" x14ac:dyDescent="0.25">
      <c r="Q190" s="321"/>
    </row>
    <row r="191" spans="17:17" s="239" customFormat="1" x14ac:dyDescent="0.25">
      <c r="Q191" s="321"/>
    </row>
    <row r="192" spans="17:17" s="239" customFormat="1" x14ac:dyDescent="0.25">
      <c r="Q192" s="321"/>
    </row>
    <row r="193" spans="17:17" s="239" customFormat="1" x14ac:dyDescent="0.25">
      <c r="Q193" s="321"/>
    </row>
    <row r="194" spans="17:17" s="239" customFormat="1" x14ac:dyDescent="0.25">
      <c r="Q194" s="321"/>
    </row>
    <row r="195" spans="17:17" s="239" customFormat="1" x14ac:dyDescent="0.25">
      <c r="Q195" s="321"/>
    </row>
    <row r="196" spans="17:17" s="239" customFormat="1" x14ac:dyDescent="0.25">
      <c r="Q196" s="321"/>
    </row>
    <row r="197" spans="17:17" s="239" customFormat="1" x14ac:dyDescent="0.25">
      <c r="Q197" s="321"/>
    </row>
    <row r="198" spans="17:17" s="239" customFormat="1" x14ac:dyDescent="0.25">
      <c r="Q198" s="321"/>
    </row>
    <row r="199" spans="17:17" s="239" customFormat="1" x14ac:dyDescent="0.25">
      <c r="Q199" s="321"/>
    </row>
    <row r="200" spans="17:17" s="239" customFormat="1" x14ac:dyDescent="0.25">
      <c r="Q200" s="321"/>
    </row>
    <row r="201" spans="17:17" s="239" customFormat="1" x14ac:dyDescent="0.25">
      <c r="Q201" s="321"/>
    </row>
    <row r="202" spans="17:17" s="239" customFormat="1" x14ac:dyDescent="0.25">
      <c r="Q202" s="321"/>
    </row>
    <row r="203" spans="17:17" s="239" customFormat="1" x14ac:dyDescent="0.25">
      <c r="Q203" s="321"/>
    </row>
    <row r="204" spans="17:17" s="239" customFormat="1" x14ac:dyDescent="0.25">
      <c r="Q204" s="321"/>
    </row>
    <row r="205" spans="17:17" s="239" customFormat="1" x14ac:dyDescent="0.25">
      <c r="Q205" s="321"/>
    </row>
    <row r="206" spans="17:17" s="239" customFormat="1" x14ac:dyDescent="0.25">
      <c r="Q206" s="321"/>
    </row>
    <row r="207" spans="17:17" s="239" customFormat="1" x14ac:dyDescent="0.25">
      <c r="Q207" s="321"/>
    </row>
    <row r="208" spans="17:17" s="239" customFormat="1" x14ac:dyDescent="0.25">
      <c r="Q208" s="321"/>
    </row>
    <row r="209" spans="17:17" s="239" customFormat="1" x14ac:dyDescent="0.25">
      <c r="Q209" s="321"/>
    </row>
    <row r="210" spans="17:17" s="239" customFormat="1" x14ac:dyDescent="0.25">
      <c r="Q210" s="321"/>
    </row>
    <row r="211" spans="17:17" s="239" customFormat="1" x14ac:dyDescent="0.25">
      <c r="Q211" s="321"/>
    </row>
    <row r="212" spans="17:17" s="239" customFormat="1" x14ac:dyDescent="0.25">
      <c r="Q212" s="321"/>
    </row>
    <row r="213" spans="17:17" s="239" customFormat="1" x14ac:dyDescent="0.25">
      <c r="Q213" s="321"/>
    </row>
    <row r="214" spans="17:17" s="239" customFormat="1" x14ac:dyDescent="0.25">
      <c r="Q214" s="321"/>
    </row>
    <row r="215" spans="17:17" s="239" customFormat="1" x14ac:dyDescent="0.25">
      <c r="Q215" s="321"/>
    </row>
    <row r="216" spans="17:17" s="239" customFormat="1" x14ac:dyDescent="0.25">
      <c r="Q216" s="321"/>
    </row>
    <row r="217" spans="17:17" s="239" customFormat="1" x14ac:dyDescent="0.25">
      <c r="Q217" s="321"/>
    </row>
    <row r="218" spans="17:17" s="239" customFormat="1" x14ac:dyDescent="0.25">
      <c r="Q218" s="321"/>
    </row>
    <row r="219" spans="17:17" s="239" customFormat="1" x14ac:dyDescent="0.25">
      <c r="Q219" s="321"/>
    </row>
    <row r="220" spans="17:17" s="239" customFormat="1" x14ac:dyDescent="0.25">
      <c r="Q220" s="321"/>
    </row>
    <row r="221" spans="17:17" s="239" customFormat="1" x14ac:dyDescent="0.25">
      <c r="Q221" s="321"/>
    </row>
    <row r="222" spans="17:17" s="239" customFormat="1" x14ac:dyDescent="0.25">
      <c r="Q222" s="321"/>
    </row>
    <row r="223" spans="17:17" s="239" customFormat="1" x14ac:dyDescent="0.25">
      <c r="Q223" s="321"/>
    </row>
    <row r="224" spans="17:17" s="239" customFormat="1" x14ac:dyDescent="0.25">
      <c r="Q224" s="321"/>
    </row>
    <row r="225" spans="17:17" s="239" customFormat="1" x14ac:dyDescent="0.25">
      <c r="Q225" s="321"/>
    </row>
    <row r="226" spans="17:17" s="239" customFormat="1" x14ac:dyDescent="0.25">
      <c r="Q226" s="321"/>
    </row>
    <row r="227" spans="17:17" s="239" customFormat="1" x14ac:dyDescent="0.25">
      <c r="Q227" s="321"/>
    </row>
    <row r="228" spans="17:17" s="239" customFormat="1" x14ac:dyDescent="0.25">
      <c r="Q228" s="321"/>
    </row>
    <row r="229" spans="17:17" s="239" customFormat="1" x14ac:dyDescent="0.25">
      <c r="Q229" s="321"/>
    </row>
    <row r="230" spans="17:17" s="239" customFormat="1" x14ac:dyDescent="0.25">
      <c r="Q230" s="321"/>
    </row>
    <row r="231" spans="17:17" s="239" customFormat="1" x14ac:dyDescent="0.25">
      <c r="Q231" s="321"/>
    </row>
    <row r="232" spans="17:17" s="239" customFormat="1" x14ac:dyDescent="0.25">
      <c r="Q232" s="321"/>
    </row>
    <row r="233" spans="17:17" s="239" customFormat="1" x14ac:dyDescent="0.25">
      <c r="Q233" s="321"/>
    </row>
    <row r="234" spans="17:17" s="239" customFormat="1" x14ac:dyDescent="0.25">
      <c r="Q234" s="321"/>
    </row>
    <row r="235" spans="17:17" s="239" customFormat="1" x14ac:dyDescent="0.25">
      <c r="Q235" s="321"/>
    </row>
    <row r="236" spans="17:17" s="239" customFormat="1" x14ac:dyDescent="0.25">
      <c r="Q236" s="321"/>
    </row>
    <row r="237" spans="17:17" s="239" customFormat="1" x14ac:dyDescent="0.25">
      <c r="Q237" s="321"/>
    </row>
    <row r="238" spans="17:17" s="239" customFormat="1" x14ac:dyDescent="0.25">
      <c r="Q238" s="321"/>
    </row>
    <row r="239" spans="17:17" s="239" customFormat="1" x14ac:dyDescent="0.25">
      <c r="Q239" s="321"/>
    </row>
    <row r="240" spans="17:17" s="239" customFormat="1" x14ac:dyDescent="0.25">
      <c r="Q240" s="321"/>
    </row>
    <row r="241" spans="17:17" s="239" customFormat="1" x14ac:dyDescent="0.25">
      <c r="Q241" s="321"/>
    </row>
    <row r="242" spans="17:17" s="239" customFormat="1" x14ac:dyDescent="0.25">
      <c r="Q242" s="321"/>
    </row>
    <row r="243" spans="17:17" s="239" customFormat="1" x14ac:dyDescent="0.25">
      <c r="Q243" s="321"/>
    </row>
    <row r="244" spans="17:17" s="239" customFormat="1" x14ac:dyDescent="0.25">
      <c r="Q244" s="321"/>
    </row>
    <row r="245" spans="17:17" s="239" customFormat="1" x14ac:dyDescent="0.25">
      <c r="Q245" s="321"/>
    </row>
    <row r="246" spans="17:17" s="239" customFormat="1" x14ac:dyDescent="0.25">
      <c r="Q246" s="321"/>
    </row>
    <row r="247" spans="17:17" s="239" customFormat="1" x14ac:dyDescent="0.25">
      <c r="Q247" s="321"/>
    </row>
    <row r="248" spans="17:17" s="239" customFormat="1" x14ac:dyDescent="0.25">
      <c r="Q248" s="321"/>
    </row>
    <row r="249" spans="17:17" s="239" customFormat="1" x14ac:dyDescent="0.25">
      <c r="Q249" s="321"/>
    </row>
    <row r="250" spans="17:17" s="239" customFormat="1" x14ac:dyDescent="0.25">
      <c r="Q250" s="321"/>
    </row>
    <row r="251" spans="17:17" s="239" customFormat="1" x14ac:dyDescent="0.25">
      <c r="Q251" s="321"/>
    </row>
    <row r="252" spans="17:17" s="239" customFormat="1" x14ac:dyDescent="0.25">
      <c r="Q252" s="321"/>
    </row>
    <row r="253" spans="17:17" s="239" customFormat="1" x14ac:dyDescent="0.25">
      <c r="Q253" s="321"/>
    </row>
    <row r="254" spans="17:17" s="239" customFormat="1" x14ac:dyDescent="0.25">
      <c r="Q254" s="321"/>
    </row>
    <row r="255" spans="17:17" s="239" customFormat="1" x14ac:dyDescent="0.25">
      <c r="Q255" s="321"/>
    </row>
    <row r="256" spans="17:17" s="239" customFormat="1" x14ac:dyDescent="0.25">
      <c r="Q256" s="321"/>
    </row>
    <row r="257" spans="17:17" s="239" customFormat="1" x14ac:dyDescent="0.25">
      <c r="Q257" s="321"/>
    </row>
    <row r="258" spans="17:17" s="239" customFormat="1" x14ac:dyDescent="0.25">
      <c r="Q258" s="321"/>
    </row>
    <row r="259" spans="17:17" s="239" customFormat="1" x14ac:dyDescent="0.25">
      <c r="Q259" s="321"/>
    </row>
    <row r="260" spans="17:17" s="239" customFormat="1" x14ac:dyDescent="0.25">
      <c r="Q260" s="321"/>
    </row>
    <row r="261" spans="17:17" s="239" customFormat="1" x14ac:dyDescent="0.25">
      <c r="Q261" s="321"/>
    </row>
    <row r="262" spans="17:17" s="239" customFormat="1" x14ac:dyDescent="0.25">
      <c r="Q262" s="321"/>
    </row>
    <row r="263" spans="17:17" s="239" customFormat="1" x14ac:dyDescent="0.25">
      <c r="Q263" s="321"/>
    </row>
    <row r="264" spans="17:17" s="239" customFormat="1" x14ac:dyDescent="0.25">
      <c r="Q264" s="321"/>
    </row>
    <row r="265" spans="17:17" s="239" customFormat="1" x14ac:dyDescent="0.25">
      <c r="Q265" s="321"/>
    </row>
    <row r="266" spans="17:17" s="239" customFormat="1" x14ac:dyDescent="0.25">
      <c r="Q266" s="321"/>
    </row>
    <row r="267" spans="17:17" s="239" customFormat="1" x14ac:dyDescent="0.25">
      <c r="Q267" s="321"/>
    </row>
    <row r="268" spans="17:17" s="239" customFormat="1" x14ac:dyDescent="0.25">
      <c r="Q268" s="321"/>
    </row>
    <row r="269" spans="17:17" s="239" customFormat="1" x14ac:dyDescent="0.25">
      <c r="Q269" s="321"/>
    </row>
    <row r="270" spans="17:17" s="239" customFormat="1" x14ac:dyDescent="0.25">
      <c r="Q270" s="321"/>
    </row>
    <row r="271" spans="17:17" s="239" customFormat="1" x14ac:dyDescent="0.25">
      <c r="Q271" s="321"/>
    </row>
    <row r="272" spans="17:17" s="239" customFormat="1" x14ac:dyDescent="0.25">
      <c r="Q272" s="321"/>
    </row>
    <row r="273" spans="17:17" s="239" customFormat="1" x14ac:dyDescent="0.25">
      <c r="Q273" s="321"/>
    </row>
    <row r="274" spans="17:17" s="239" customFormat="1" x14ac:dyDescent="0.25">
      <c r="Q274" s="321"/>
    </row>
    <row r="275" spans="17:17" s="239" customFormat="1" x14ac:dyDescent="0.25">
      <c r="Q275" s="321"/>
    </row>
    <row r="276" spans="17:17" s="239" customFormat="1" x14ac:dyDescent="0.25">
      <c r="Q276" s="321"/>
    </row>
    <row r="277" spans="17:17" s="239" customFormat="1" x14ac:dyDescent="0.25">
      <c r="Q277" s="321"/>
    </row>
    <row r="278" spans="17:17" s="239" customFormat="1" x14ac:dyDescent="0.25">
      <c r="Q278" s="321"/>
    </row>
    <row r="279" spans="17:17" s="239" customFormat="1" x14ac:dyDescent="0.25">
      <c r="Q279" s="321"/>
    </row>
    <row r="280" spans="17:17" s="239" customFormat="1" x14ac:dyDescent="0.25">
      <c r="Q280" s="321"/>
    </row>
    <row r="281" spans="17:17" s="239" customFormat="1" x14ac:dyDescent="0.25">
      <c r="Q281" s="321"/>
    </row>
    <row r="282" spans="17:17" s="239" customFormat="1" x14ac:dyDescent="0.25">
      <c r="Q282" s="321"/>
    </row>
    <row r="283" spans="17:17" s="239" customFormat="1" x14ac:dyDescent="0.25">
      <c r="Q283" s="321"/>
    </row>
    <row r="284" spans="17:17" s="239" customFormat="1" x14ac:dyDescent="0.25">
      <c r="Q284" s="321"/>
    </row>
    <row r="285" spans="17:17" s="239" customFormat="1" x14ac:dyDescent="0.25">
      <c r="Q285" s="321"/>
    </row>
    <row r="286" spans="17:17" s="239" customFormat="1" x14ac:dyDescent="0.25">
      <c r="Q286" s="321"/>
    </row>
    <row r="287" spans="17:17" s="239" customFormat="1" x14ac:dyDescent="0.25">
      <c r="Q287" s="321"/>
    </row>
    <row r="288" spans="17:17" s="239" customFormat="1" x14ac:dyDescent="0.25">
      <c r="Q288" s="321"/>
    </row>
    <row r="289" spans="17:17" s="239" customFormat="1" x14ac:dyDescent="0.25">
      <c r="Q289" s="321"/>
    </row>
    <row r="290" spans="17:17" s="239" customFormat="1" x14ac:dyDescent="0.25">
      <c r="Q290" s="321"/>
    </row>
    <row r="291" spans="17:17" s="239" customFormat="1" x14ac:dyDescent="0.25">
      <c r="Q291" s="321"/>
    </row>
    <row r="292" spans="17:17" s="239" customFormat="1" x14ac:dyDescent="0.25">
      <c r="Q292" s="321"/>
    </row>
    <row r="293" spans="17:17" s="239" customFormat="1" x14ac:dyDescent="0.25">
      <c r="Q293" s="321"/>
    </row>
    <row r="294" spans="17:17" s="239" customFormat="1" x14ac:dyDescent="0.25">
      <c r="Q294" s="321"/>
    </row>
    <row r="295" spans="17:17" s="239" customFormat="1" x14ac:dyDescent="0.25">
      <c r="Q295" s="321"/>
    </row>
    <row r="296" spans="17:17" s="239" customFormat="1" x14ac:dyDescent="0.25">
      <c r="Q296" s="321"/>
    </row>
    <row r="297" spans="17:17" s="239" customFormat="1" x14ac:dyDescent="0.25">
      <c r="Q297" s="321"/>
    </row>
    <row r="298" spans="17:17" s="239" customFormat="1" x14ac:dyDescent="0.25">
      <c r="Q298" s="321"/>
    </row>
    <row r="299" spans="17:17" s="239" customFormat="1" x14ac:dyDescent="0.25">
      <c r="Q299" s="321"/>
    </row>
    <row r="300" spans="17:17" s="239" customFormat="1" x14ac:dyDescent="0.25">
      <c r="Q300" s="321"/>
    </row>
    <row r="301" spans="17:17" s="239" customFormat="1" x14ac:dyDescent="0.25">
      <c r="Q301" s="321"/>
    </row>
    <row r="302" spans="17:17" s="239" customFormat="1" x14ac:dyDescent="0.25">
      <c r="Q302" s="321"/>
    </row>
    <row r="303" spans="17:17" s="239" customFormat="1" x14ac:dyDescent="0.25">
      <c r="Q303" s="321"/>
    </row>
    <row r="304" spans="17:17" s="239" customFormat="1" x14ac:dyDescent="0.25">
      <c r="Q304" s="321"/>
    </row>
    <row r="305" spans="17:17" s="239" customFormat="1" x14ac:dyDescent="0.25">
      <c r="Q305" s="321"/>
    </row>
    <row r="306" spans="17:17" s="239" customFormat="1" x14ac:dyDescent="0.25">
      <c r="Q306" s="321"/>
    </row>
    <row r="307" spans="17:17" s="239" customFormat="1" x14ac:dyDescent="0.25">
      <c r="Q307" s="321"/>
    </row>
    <row r="308" spans="17:17" s="239" customFormat="1" x14ac:dyDescent="0.25">
      <c r="Q308" s="321"/>
    </row>
    <row r="309" spans="17:17" s="239" customFormat="1" x14ac:dyDescent="0.25">
      <c r="Q309" s="321"/>
    </row>
    <row r="310" spans="17:17" s="239" customFormat="1" x14ac:dyDescent="0.25">
      <c r="Q310" s="321"/>
    </row>
    <row r="311" spans="17:17" s="239" customFormat="1" x14ac:dyDescent="0.25">
      <c r="Q311" s="321"/>
    </row>
    <row r="312" spans="17:17" s="239" customFormat="1" x14ac:dyDescent="0.25">
      <c r="Q312" s="321"/>
    </row>
    <row r="313" spans="17:17" s="239" customFormat="1" x14ac:dyDescent="0.25">
      <c r="Q313" s="321"/>
    </row>
    <row r="314" spans="17:17" s="239" customFormat="1" x14ac:dyDescent="0.25">
      <c r="Q314" s="321"/>
    </row>
    <row r="315" spans="17:17" s="239" customFormat="1" x14ac:dyDescent="0.25">
      <c r="Q315" s="321"/>
    </row>
    <row r="316" spans="17:17" s="239" customFormat="1" x14ac:dyDescent="0.25">
      <c r="Q316" s="321"/>
    </row>
    <row r="317" spans="17:17" s="239" customFormat="1" x14ac:dyDescent="0.25">
      <c r="Q317" s="321"/>
    </row>
    <row r="318" spans="17:17" s="239" customFormat="1" x14ac:dyDescent="0.25">
      <c r="Q318" s="321"/>
    </row>
    <row r="319" spans="17:17" s="239" customFormat="1" x14ac:dyDescent="0.25">
      <c r="Q319" s="321"/>
    </row>
    <row r="320" spans="17:17" s="239" customFormat="1" x14ac:dyDescent="0.25">
      <c r="Q320" s="321"/>
    </row>
    <row r="321" spans="17:17" s="239" customFormat="1" x14ac:dyDescent="0.25">
      <c r="Q321" s="321"/>
    </row>
    <row r="322" spans="17:17" s="239" customFormat="1" x14ac:dyDescent="0.25">
      <c r="Q322" s="321"/>
    </row>
    <row r="323" spans="17:17" s="239" customFormat="1" x14ac:dyDescent="0.25">
      <c r="Q323" s="321"/>
    </row>
    <row r="324" spans="17:17" s="239" customFormat="1" x14ac:dyDescent="0.25">
      <c r="Q324" s="321"/>
    </row>
    <row r="325" spans="17:17" s="239" customFormat="1" x14ac:dyDescent="0.25">
      <c r="Q325" s="321"/>
    </row>
    <row r="326" spans="17:17" s="239" customFormat="1" x14ac:dyDescent="0.25">
      <c r="Q326" s="321"/>
    </row>
    <row r="327" spans="17:17" s="239" customFormat="1" x14ac:dyDescent="0.25">
      <c r="Q327" s="321"/>
    </row>
    <row r="328" spans="17:17" s="239" customFormat="1" x14ac:dyDescent="0.25">
      <c r="Q328" s="321"/>
    </row>
    <row r="329" spans="17:17" s="239" customFormat="1" x14ac:dyDescent="0.25">
      <c r="Q329" s="321"/>
    </row>
    <row r="330" spans="17:17" s="239" customFormat="1" x14ac:dyDescent="0.25">
      <c r="Q330" s="321"/>
    </row>
    <row r="331" spans="17:17" s="239" customFormat="1" x14ac:dyDescent="0.25">
      <c r="Q331" s="321"/>
    </row>
    <row r="332" spans="17:17" s="239" customFormat="1" x14ac:dyDescent="0.25">
      <c r="Q332" s="321"/>
    </row>
    <row r="333" spans="17:17" s="239" customFormat="1" x14ac:dyDescent="0.25">
      <c r="Q333" s="321"/>
    </row>
    <row r="334" spans="17:17" s="239" customFormat="1" x14ac:dyDescent="0.25">
      <c r="Q334" s="321"/>
    </row>
    <row r="335" spans="17:17" s="239" customFormat="1" x14ac:dyDescent="0.25">
      <c r="Q335" s="321"/>
    </row>
    <row r="336" spans="17:17" s="239" customFormat="1" x14ac:dyDescent="0.25">
      <c r="Q336" s="321"/>
    </row>
    <row r="337" spans="17:17" s="239" customFormat="1" x14ac:dyDescent="0.25">
      <c r="Q337" s="321"/>
    </row>
    <row r="338" spans="17:17" s="239" customFormat="1" x14ac:dyDescent="0.25">
      <c r="Q338" s="321"/>
    </row>
    <row r="339" spans="17:17" s="239" customFormat="1" x14ac:dyDescent="0.25">
      <c r="Q339" s="321"/>
    </row>
    <row r="340" spans="17:17" s="239" customFormat="1" x14ac:dyDescent="0.25">
      <c r="Q340" s="321"/>
    </row>
    <row r="341" spans="17:17" s="239" customFormat="1" x14ac:dyDescent="0.25">
      <c r="Q341" s="321"/>
    </row>
    <row r="342" spans="17:17" s="239" customFormat="1" x14ac:dyDescent="0.25">
      <c r="Q342" s="321"/>
    </row>
    <row r="343" spans="17:17" s="239" customFormat="1" x14ac:dyDescent="0.25">
      <c r="Q343" s="321"/>
    </row>
    <row r="344" spans="17:17" s="239" customFormat="1" x14ac:dyDescent="0.25">
      <c r="Q344" s="321"/>
    </row>
    <row r="345" spans="17:17" s="239" customFormat="1" x14ac:dyDescent="0.25">
      <c r="Q345" s="321"/>
    </row>
    <row r="346" spans="17:17" s="239" customFormat="1" x14ac:dyDescent="0.25">
      <c r="Q346" s="321"/>
    </row>
    <row r="347" spans="17:17" s="239" customFormat="1" x14ac:dyDescent="0.25">
      <c r="Q347" s="321"/>
    </row>
    <row r="348" spans="17:17" s="239" customFormat="1" x14ac:dyDescent="0.25">
      <c r="Q348" s="321"/>
    </row>
    <row r="349" spans="17:17" s="239" customFormat="1" x14ac:dyDescent="0.25">
      <c r="Q349" s="321"/>
    </row>
    <row r="350" spans="17:17" s="239" customFormat="1" x14ac:dyDescent="0.25">
      <c r="Q350" s="321"/>
    </row>
    <row r="351" spans="17:17" s="239" customFormat="1" x14ac:dyDescent="0.25">
      <c r="Q351" s="321"/>
    </row>
    <row r="352" spans="17:17" s="239" customFormat="1" x14ac:dyDescent="0.25">
      <c r="Q352" s="321"/>
    </row>
    <row r="353" spans="17:17" s="239" customFormat="1" x14ac:dyDescent="0.25">
      <c r="Q353" s="321"/>
    </row>
    <row r="354" spans="17:17" s="239" customFormat="1" x14ac:dyDescent="0.25">
      <c r="Q354" s="321"/>
    </row>
    <row r="355" spans="17:17" s="239" customFormat="1" x14ac:dyDescent="0.25">
      <c r="Q355" s="321"/>
    </row>
    <row r="356" spans="17:17" s="239" customFormat="1" x14ac:dyDescent="0.25">
      <c r="Q356" s="321"/>
    </row>
    <row r="357" spans="17:17" s="239" customFormat="1" x14ac:dyDescent="0.25">
      <c r="Q357" s="321"/>
    </row>
    <row r="358" spans="17:17" s="239" customFormat="1" x14ac:dyDescent="0.25">
      <c r="Q358" s="321"/>
    </row>
    <row r="359" spans="17:17" s="239" customFormat="1" x14ac:dyDescent="0.25">
      <c r="Q359" s="321"/>
    </row>
    <row r="360" spans="17:17" s="239" customFormat="1" x14ac:dyDescent="0.25">
      <c r="Q360" s="321"/>
    </row>
    <row r="361" spans="17:17" s="239" customFormat="1" x14ac:dyDescent="0.25">
      <c r="Q361" s="321"/>
    </row>
    <row r="362" spans="17:17" s="239" customFormat="1" x14ac:dyDescent="0.25">
      <c r="Q362" s="321"/>
    </row>
    <row r="363" spans="17:17" s="239" customFormat="1" x14ac:dyDescent="0.25">
      <c r="Q363" s="321"/>
    </row>
    <row r="364" spans="17:17" s="239" customFormat="1" x14ac:dyDescent="0.25">
      <c r="Q364" s="321"/>
    </row>
    <row r="365" spans="17:17" s="239" customFormat="1" x14ac:dyDescent="0.25">
      <c r="Q365" s="321"/>
    </row>
    <row r="366" spans="17:17" s="239" customFormat="1" x14ac:dyDescent="0.25">
      <c r="Q366" s="321"/>
    </row>
    <row r="367" spans="17:17" s="239" customFormat="1" x14ac:dyDescent="0.25">
      <c r="Q367" s="321"/>
    </row>
    <row r="368" spans="17:17" s="239" customFormat="1" x14ac:dyDescent="0.25">
      <c r="Q368" s="321"/>
    </row>
    <row r="369" spans="17:17" s="239" customFormat="1" x14ac:dyDescent="0.25">
      <c r="Q369" s="321"/>
    </row>
    <row r="370" spans="17:17" s="239" customFormat="1" x14ac:dyDescent="0.25">
      <c r="Q370" s="321"/>
    </row>
    <row r="371" spans="17:17" s="239" customFormat="1" x14ac:dyDescent="0.25">
      <c r="Q371" s="321"/>
    </row>
    <row r="372" spans="17:17" s="239" customFormat="1" x14ac:dyDescent="0.25">
      <c r="Q372" s="321"/>
    </row>
    <row r="373" spans="17:17" s="239" customFormat="1" x14ac:dyDescent="0.25">
      <c r="Q373" s="321"/>
    </row>
    <row r="374" spans="17:17" s="239" customFormat="1" x14ac:dyDescent="0.25">
      <c r="Q374" s="321"/>
    </row>
    <row r="375" spans="17:17" s="239" customFormat="1" x14ac:dyDescent="0.25">
      <c r="Q375" s="321"/>
    </row>
    <row r="376" spans="17:17" s="239" customFormat="1" x14ac:dyDescent="0.25">
      <c r="Q376" s="321"/>
    </row>
    <row r="377" spans="17:17" s="239" customFormat="1" x14ac:dyDescent="0.25">
      <c r="Q377" s="321"/>
    </row>
    <row r="378" spans="17:17" s="239" customFormat="1" x14ac:dyDescent="0.25">
      <c r="Q378" s="321"/>
    </row>
    <row r="379" spans="17:17" s="239" customFormat="1" x14ac:dyDescent="0.25">
      <c r="Q379" s="321"/>
    </row>
    <row r="380" spans="17:17" s="239" customFormat="1" x14ac:dyDescent="0.25">
      <c r="Q380" s="321"/>
    </row>
    <row r="381" spans="17:17" s="239" customFormat="1" x14ac:dyDescent="0.25">
      <c r="Q381" s="321"/>
    </row>
    <row r="382" spans="17:17" s="239" customFormat="1" x14ac:dyDescent="0.25">
      <c r="Q382" s="321"/>
    </row>
    <row r="383" spans="17:17" s="239" customFormat="1" x14ac:dyDescent="0.25">
      <c r="Q383" s="321"/>
    </row>
    <row r="384" spans="17:17" s="239" customFormat="1" x14ac:dyDescent="0.25">
      <c r="Q384" s="321"/>
    </row>
    <row r="385" spans="17:17" s="239" customFormat="1" x14ac:dyDescent="0.25">
      <c r="Q385" s="321"/>
    </row>
    <row r="386" spans="17:17" s="239" customFormat="1" x14ac:dyDescent="0.25">
      <c r="Q386" s="321"/>
    </row>
    <row r="387" spans="17:17" s="239" customFormat="1" x14ac:dyDescent="0.25">
      <c r="Q387" s="321"/>
    </row>
    <row r="388" spans="17:17" s="239" customFormat="1" x14ac:dyDescent="0.25">
      <c r="Q388" s="321"/>
    </row>
    <row r="389" spans="17:17" s="239" customFormat="1" x14ac:dyDescent="0.25">
      <c r="Q389" s="321"/>
    </row>
    <row r="390" spans="17:17" s="239" customFormat="1" x14ac:dyDescent="0.25">
      <c r="Q390" s="321"/>
    </row>
    <row r="391" spans="17:17" s="239" customFormat="1" x14ac:dyDescent="0.25">
      <c r="Q391" s="321"/>
    </row>
    <row r="392" spans="17:17" s="239" customFormat="1" x14ac:dyDescent="0.25">
      <c r="Q392" s="321"/>
    </row>
    <row r="393" spans="17:17" s="239" customFormat="1" x14ac:dyDescent="0.25">
      <c r="Q393" s="321"/>
    </row>
    <row r="394" spans="17:17" s="239" customFormat="1" x14ac:dyDescent="0.25">
      <c r="Q394" s="321"/>
    </row>
    <row r="395" spans="17:17" s="239" customFormat="1" x14ac:dyDescent="0.25">
      <c r="Q395" s="321"/>
    </row>
    <row r="396" spans="17:17" s="239" customFormat="1" x14ac:dyDescent="0.25">
      <c r="Q396" s="321"/>
    </row>
    <row r="397" spans="17:17" s="239" customFormat="1" x14ac:dyDescent="0.25">
      <c r="Q397" s="321"/>
    </row>
    <row r="398" spans="17:17" s="239" customFormat="1" x14ac:dyDescent="0.25">
      <c r="Q398" s="321"/>
    </row>
    <row r="399" spans="17:17" s="239" customFormat="1" x14ac:dyDescent="0.25">
      <c r="Q399" s="321"/>
    </row>
    <row r="400" spans="17:17" s="239" customFormat="1" x14ac:dyDescent="0.25">
      <c r="Q400" s="321"/>
    </row>
    <row r="401" spans="17:17" s="239" customFormat="1" x14ac:dyDescent="0.25">
      <c r="Q401" s="321"/>
    </row>
    <row r="402" spans="17:17" s="239" customFormat="1" x14ac:dyDescent="0.25">
      <c r="Q402" s="321"/>
    </row>
    <row r="403" spans="17:17" s="239" customFormat="1" x14ac:dyDescent="0.25">
      <c r="Q403" s="321"/>
    </row>
    <row r="404" spans="17:17" s="239" customFormat="1" x14ac:dyDescent="0.25">
      <c r="Q404" s="321"/>
    </row>
    <row r="405" spans="17:17" s="239" customFormat="1" x14ac:dyDescent="0.25">
      <c r="Q405" s="321"/>
    </row>
    <row r="406" spans="17:17" s="239" customFormat="1" x14ac:dyDescent="0.25">
      <c r="Q406" s="321"/>
    </row>
    <row r="407" spans="17:17" s="239" customFormat="1" x14ac:dyDescent="0.25">
      <c r="Q407" s="321"/>
    </row>
    <row r="408" spans="17:17" s="239" customFormat="1" x14ac:dyDescent="0.25">
      <c r="Q408" s="321"/>
    </row>
    <row r="409" spans="17:17" s="239" customFormat="1" x14ac:dyDescent="0.25">
      <c r="Q409" s="321"/>
    </row>
    <row r="410" spans="17:17" s="239" customFormat="1" x14ac:dyDescent="0.25">
      <c r="Q410" s="321"/>
    </row>
    <row r="411" spans="17:17" s="239" customFormat="1" x14ac:dyDescent="0.25">
      <c r="Q411" s="321"/>
    </row>
    <row r="412" spans="17:17" s="239" customFormat="1" x14ac:dyDescent="0.25">
      <c r="Q412" s="321"/>
    </row>
    <row r="413" spans="17:17" s="239" customFormat="1" x14ac:dyDescent="0.25">
      <c r="Q413" s="321"/>
    </row>
    <row r="414" spans="17:17" s="239" customFormat="1" x14ac:dyDescent="0.25">
      <c r="Q414" s="321"/>
    </row>
    <row r="415" spans="17:17" s="239" customFormat="1" x14ac:dyDescent="0.25">
      <c r="Q415" s="321"/>
    </row>
    <row r="416" spans="17:17" s="239" customFormat="1" x14ac:dyDescent="0.25">
      <c r="Q416" s="321"/>
    </row>
    <row r="417" spans="17:17" s="239" customFormat="1" x14ac:dyDescent="0.25">
      <c r="Q417" s="321"/>
    </row>
    <row r="418" spans="17:17" s="239" customFormat="1" x14ac:dyDescent="0.25">
      <c r="Q418" s="321"/>
    </row>
    <row r="419" spans="17:17" s="239" customFormat="1" x14ac:dyDescent="0.25">
      <c r="Q419" s="321"/>
    </row>
    <row r="420" spans="17:17" s="239" customFormat="1" x14ac:dyDescent="0.25">
      <c r="Q420" s="321"/>
    </row>
    <row r="421" spans="17:17" s="239" customFormat="1" x14ac:dyDescent="0.25">
      <c r="Q421" s="321"/>
    </row>
    <row r="422" spans="17:17" s="239" customFormat="1" x14ac:dyDescent="0.25">
      <c r="Q422" s="321"/>
    </row>
    <row r="423" spans="17:17" s="239" customFormat="1" x14ac:dyDescent="0.25">
      <c r="Q423" s="321"/>
    </row>
    <row r="424" spans="17:17" s="239" customFormat="1" x14ac:dyDescent="0.25">
      <c r="Q424" s="321"/>
    </row>
    <row r="425" spans="17:17" s="239" customFormat="1" x14ac:dyDescent="0.25">
      <c r="Q425" s="321"/>
    </row>
    <row r="426" spans="17:17" s="239" customFormat="1" x14ac:dyDescent="0.25">
      <c r="Q426" s="321"/>
    </row>
    <row r="427" spans="17:17" s="239" customFormat="1" x14ac:dyDescent="0.25">
      <c r="Q427" s="321"/>
    </row>
    <row r="428" spans="17:17" s="239" customFormat="1" x14ac:dyDescent="0.25">
      <c r="Q428" s="321"/>
    </row>
    <row r="429" spans="17:17" s="239" customFormat="1" x14ac:dyDescent="0.25">
      <c r="Q429" s="321"/>
    </row>
    <row r="430" spans="17:17" s="239" customFormat="1" x14ac:dyDescent="0.25">
      <c r="Q430" s="321"/>
    </row>
    <row r="431" spans="17:17" s="239" customFormat="1" x14ac:dyDescent="0.25">
      <c r="Q431" s="321"/>
    </row>
    <row r="432" spans="17:17" s="239" customFormat="1" x14ac:dyDescent="0.25">
      <c r="Q432" s="321"/>
    </row>
    <row r="433" spans="17:17" s="239" customFormat="1" x14ac:dyDescent="0.25">
      <c r="Q433" s="321"/>
    </row>
    <row r="434" spans="17:17" s="239" customFormat="1" x14ac:dyDescent="0.25">
      <c r="Q434" s="321"/>
    </row>
    <row r="435" spans="17:17" s="239" customFormat="1" x14ac:dyDescent="0.25">
      <c r="Q435" s="321"/>
    </row>
    <row r="436" spans="17:17" s="239" customFormat="1" x14ac:dyDescent="0.25">
      <c r="Q436" s="321"/>
    </row>
    <row r="437" spans="17:17" s="239" customFormat="1" x14ac:dyDescent="0.25">
      <c r="Q437" s="321"/>
    </row>
    <row r="438" spans="17:17" s="239" customFormat="1" x14ac:dyDescent="0.25">
      <c r="Q438" s="321"/>
    </row>
    <row r="439" spans="17:17" s="239" customFormat="1" x14ac:dyDescent="0.25">
      <c r="Q439" s="321"/>
    </row>
    <row r="440" spans="17:17" s="239" customFormat="1" x14ac:dyDescent="0.25">
      <c r="Q440" s="321"/>
    </row>
    <row r="441" spans="17:17" s="239" customFormat="1" x14ac:dyDescent="0.25">
      <c r="Q441" s="321"/>
    </row>
    <row r="442" spans="17:17" s="239" customFormat="1" x14ac:dyDescent="0.25">
      <c r="Q442" s="321"/>
    </row>
    <row r="443" spans="17:17" s="239" customFormat="1" x14ac:dyDescent="0.25">
      <c r="Q443" s="321"/>
    </row>
    <row r="444" spans="17:17" s="239" customFormat="1" x14ac:dyDescent="0.25">
      <c r="Q444" s="321"/>
    </row>
    <row r="445" spans="17:17" s="239" customFormat="1" x14ac:dyDescent="0.25">
      <c r="Q445" s="321"/>
    </row>
    <row r="446" spans="17:17" s="239" customFormat="1" x14ac:dyDescent="0.25">
      <c r="Q446" s="321"/>
    </row>
    <row r="447" spans="17:17" s="239" customFormat="1" x14ac:dyDescent="0.25">
      <c r="Q447" s="321"/>
    </row>
    <row r="448" spans="17:17" s="239" customFormat="1" x14ac:dyDescent="0.25">
      <c r="Q448" s="321"/>
    </row>
    <row r="449" spans="17:17" s="239" customFormat="1" x14ac:dyDescent="0.25">
      <c r="Q449" s="321"/>
    </row>
    <row r="450" spans="17:17" s="239" customFormat="1" x14ac:dyDescent="0.25">
      <c r="Q450" s="321"/>
    </row>
    <row r="451" spans="17:17" s="239" customFormat="1" x14ac:dyDescent="0.25">
      <c r="Q451" s="321"/>
    </row>
    <row r="452" spans="17:17" s="239" customFormat="1" x14ac:dyDescent="0.25">
      <c r="Q452" s="321"/>
    </row>
    <row r="453" spans="17:17" s="239" customFormat="1" x14ac:dyDescent="0.25">
      <c r="Q453" s="321"/>
    </row>
    <row r="454" spans="17:17" s="239" customFormat="1" x14ac:dyDescent="0.25">
      <c r="Q454" s="321"/>
    </row>
    <row r="455" spans="17:17" s="239" customFormat="1" x14ac:dyDescent="0.25">
      <c r="Q455" s="321"/>
    </row>
    <row r="456" spans="17:17" s="239" customFormat="1" x14ac:dyDescent="0.25">
      <c r="Q456" s="321"/>
    </row>
    <row r="457" spans="17:17" s="239" customFormat="1" x14ac:dyDescent="0.25">
      <c r="Q457" s="321"/>
    </row>
    <row r="458" spans="17:17" s="239" customFormat="1" x14ac:dyDescent="0.25">
      <c r="Q458" s="321"/>
    </row>
    <row r="459" spans="17:17" s="239" customFormat="1" x14ac:dyDescent="0.25">
      <c r="Q459" s="321"/>
    </row>
    <row r="460" spans="17:17" s="239" customFormat="1" x14ac:dyDescent="0.25">
      <c r="Q460" s="321"/>
    </row>
    <row r="461" spans="17:17" s="239" customFormat="1" x14ac:dyDescent="0.25">
      <c r="Q461" s="321"/>
    </row>
    <row r="462" spans="17:17" s="239" customFormat="1" x14ac:dyDescent="0.25">
      <c r="Q462" s="321"/>
    </row>
    <row r="463" spans="17:17" s="239" customFormat="1" x14ac:dyDescent="0.25">
      <c r="Q463" s="321"/>
    </row>
    <row r="464" spans="17:17" s="239" customFormat="1" x14ac:dyDescent="0.25">
      <c r="Q464" s="321"/>
    </row>
    <row r="465" spans="17:17" s="239" customFormat="1" x14ac:dyDescent="0.25">
      <c r="Q465" s="321"/>
    </row>
    <row r="466" spans="17:17" s="239" customFormat="1" x14ac:dyDescent="0.25">
      <c r="Q466" s="321"/>
    </row>
    <row r="467" spans="17:17" s="239" customFormat="1" x14ac:dyDescent="0.25">
      <c r="Q467" s="321"/>
    </row>
    <row r="468" spans="17:17" s="239" customFormat="1" x14ac:dyDescent="0.25">
      <c r="Q468" s="321"/>
    </row>
    <row r="469" spans="17:17" s="239" customFormat="1" x14ac:dyDescent="0.25">
      <c r="Q469" s="321"/>
    </row>
    <row r="470" spans="17:17" s="239" customFormat="1" x14ac:dyDescent="0.25">
      <c r="Q470" s="321"/>
    </row>
    <row r="471" spans="17:17" s="239" customFormat="1" x14ac:dyDescent="0.25">
      <c r="Q471" s="321"/>
    </row>
    <row r="472" spans="17:17" s="239" customFormat="1" x14ac:dyDescent="0.25">
      <c r="Q472" s="321"/>
    </row>
    <row r="473" spans="17:17" s="239" customFormat="1" x14ac:dyDescent="0.25">
      <c r="Q473" s="321"/>
    </row>
    <row r="474" spans="17:17" s="239" customFormat="1" x14ac:dyDescent="0.25">
      <c r="Q474" s="321"/>
    </row>
    <row r="475" spans="17:17" s="239" customFormat="1" x14ac:dyDescent="0.25">
      <c r="Q475" s="321"/>
    </row>
    <row r="476" spans="17:17" s="239" customFormat="1" x14ac:dyDescent="0.25">
      <c r="Q476" s="321"/>
    </row>
    <row r="477" spans="17:17" s="239" customFormat="1" x14ac:dyDescent="0.25">
      <c r="Q477" s="321"/>
    </row>
    <row r="478" spans="17:17" s="239" customFormat="1" x14ac:dyDescent="0.25">
      <c r="Q478" s="321"/>
    </row>
    <row r="479" spans="17:17" s="239" customFormat="1" x14ac:dyDescent="0.25">
      <c r="Q479" s="321"/>
    </row>
    <row r="480" spans="17:17" s="239" customFormat="1" x14ac:dyDescent="0.25">
      <c r="Q480" s="321"/>
    </row>
    <row r="481" spans="17:17" s="239" customFormat="1" x14ac:dyDescent="0.25">
      <c r="Q481" s="321"/>
    </row>
    <row r="482" spans="17:17" s="239" customFormat="1" x14ac:dyDescent="0.25">
      <c r="Q482" s="321"/>
    </row>
    <row r="483" spans="17:17" s="239" customFormat="1" x14ac:dyDescent="0.25">
      <c r="Q483" s="321"/>
    </row>
    <row r="484" spans="17:17" s="239" customFormat="1" x14ac:dyDescent="0.25">
      <c r="Q484" s="321"/>
    </row>
    <row r="485" spans="17:17" s="239" customFormat="1" x14ac:dyDescent="0.25">
      <c r="Q485" s="321"/>
    </row>
    <row r="486" spans="17:17" s="239" customFormat="1" x14ac:dyDescent="0.25">
      <c r="Q486" s="321"/>
    </row>
    <row r="487" spans="17:17" s="239" customFormat="1" x14ac:dyDescent="0.25">
      <c r="Q487" s="321"/>
    </row>
    <row r="488" spans="17:17" s="239" customFormat="1" x14ac:dyDescent="0.25">
      <c r="Q488" s="321"/>
    </row>
    <row r="489" spans="17:17" s="239" customFormat="1" x14ac:dyDescent="0.25">
      <c r="Q489" s="321"/>
    </row>
    <row r="490" spans="17:17" s="239" customFormat="1" x14ac:dyDescent="0.25">
      <c r="Q490" s="321"/>
    </row>
    <row r="491" spans="17:17" s="239" customFormat="1" x14ac:dyDescent="0.25">
      <c r="Q491" s="321"/>
    </row>
    <row r="492" spans="17:17" s="239" customFormat="1" x14ac:dyDescent="0.25">
      <c r="Q492" s="321"/>
    </row>
    <row r="493" spans="17:17" s="239" customFormat="1" x14ac:dyDescent="0.25">
      <c r="Q493" s="321"/>
    </row>
    <row r="494" spans="17:17" s="239" customFormat="1" x14ac:dyDescent="0.25">
      <c r="Q494" s="321"/>
    </row>
    <row r="495" spans="17:17" s="239" customFormat="1" x14ac:dyDescent="0.25">
      <c r="Q495" s="321"/>
    </row>
    <row r="496" spans="17:17" s="239" customFormat="1" x14ac:dyDescent="0.25">
      <c r="Q496" s="321"/>
    </row>
    <row r="497" spans="17:17" s="239" customFormat="1" x14ac:dyDescent="0.25">
      <c r="Q497" s="321"/>
    </row>
    <row r="498" spans="17:17" s="239" customFormat="1" x14ac:dyDescent="0.25">
      <c r="Q498" s="321"/>
    </row>
    <row r="499" spans="17:17" s="239" customFormat="1" x14ac:dyDescent="0.25">
      <c r="Q499" s="321"/>
    </row>
    <row r="500" spans="17:17" s="239" customFormat="1" x14ac:dyDescent="0.25">
      <c r="Q500" s="321"/>
    </row>
    <row r="501" spans="17:17" s="239" customFormat="1" x14ac:dyDescent="0.25">
      <c r="Q501" s="321"/>
    </row>
    <row r="502" spans="17:17" s="239" customFormat="1" x14ac:dyDescent="0.25">
      <c r="Q502" s="321"/>
    </row>
    <row r="503" spans="17:17" s="239" customFormat="1" x14ac:dyDescent="0.25">
      <c r="Q503" s="321"/>
    </row>
    <row r="504" spans="17:17" s="239" customFormat="1" x14ac:dyDescent="0.25">
      <c r="Q504" s="321"/>
    </row>
    <row r="505" spans="17:17" s="239" customFormat="1" x14ac:dyDescent="0.25">
      <c r="Q505" s="321"/>
    </row>
    <row r="506" spans="17:17" s="239" customFormat="1" x14ac:dyDescent="0.25">
      <c r="Q506" s="321"/>
    </row>
    <row r="507" spans="17:17" s="239" customFormat="1" x14ac:dyDescent="0.25">
      <c r="Q507" s="321"/>
    </row>
    <row r="508" spans="17:17" s="239" customFormat="1" x14ac:dyDescent="0.25">
      <c r="Q508" s="321"/>
    </row>
    <row r="509" spans="17:17" s="239" customFormat="1" x14ac:dyDescent="0.25">
      <c r="Q509" s="321"/>
    </row>
    <row r="510" spans="17:17" s="239" customFormat="1" x14ac:dyDescent="0.25">
      <c r="Q510" s="321"/>
    </row>
    <row r="511" spans="17:17" s="239" customFormat="1" x14ac:dyDescent="0.25">
      <c r="Q511" s="321"/>
    </row>
    <row r="512" spans="17:17" s="239" customFormat="1" x14ac:dyDescent="0.25">
      <c r="Q512" s="321"/>
    </row>
    <row r="513" spans="17:17" s="239" customFormat="1" x14ac:dyDescent="0.25">
      <c r="Q513" s="321"/>
    </row>
    <row r="514" spans="17:17" s="239" customFormat="1" x14ac:dyDescent="0.25">
      <c r="Q514" s="321"/>
    </row>
    <row r="515" spans="17:17" s="239" customFormat="1" x14ac:dyDescent="0.25">
      <c r="Q515" s="321"/>
    </row>
    <row r="516" spans="17:17" s="239" customFormat="1" x14ac:dyDescent="0.25">
      <c r="Q516" s="321"/>
    </row>
    <row r="517" spans="17:17" s="239" customFormat="1" x14ac:dyDescent="0.25">
      <c r="Q517" s="321"/>
    </row>
    <row r="518" spans="17:17" s="239" customFormat="1" x14ac:dyDescent="0.25">
      <c r="Q518" s="321"/>
    </row>
    <row r="519" spans="17:17" s="239" customFormat="1" x14ac:dyDescent="0.25">
      <c r="Q519" s="321"/>
    </row>
    <row r="520" spans="17:17" s="239" customFormat="1" x14ac:dyDescent="0.25">
      <c r="Q520" s="321"/>
    </row>
    <row r="521" spans="17:17" s="239" customFormat="1" x14ac:dyDescent="0.25">
      <c r="Q521" s="321"/>
    </row>
    <row r="522" spans="17:17" s="239" customFormat="1" x14ac:dyDescent="0.25">
      <c r="Q522" s="321"/>
    </row>
    <row r="523" spans="17:17" s="239" customFormat="1" x14ac:dyDescent="0.25">
      <c r="Q523" s="321"/>
    </row>
    <row r="524" spans="17:17" s="239" customFormat="1" x14ac:dyDescent="0.25">
      <c r="Q524" s="321"/>
    </row>
    <row r="525" spans="17:17" s="239" customFormat="1" x14ac:dyDescent="0.25">
      <c r="Q525" s="321"/>
    </row>
    <row r="526" spans="17:17" s="239" customFormat="1" x14ac:dyDescent="0.25">
      <c r="Q526" s="321"/>
    </row>
    <row r="527" spans="17:17" s="239" customFormat="1" x14ac:dyDescent="0.25">
      <c r="Q527" s="321"/>
    </row>
    <row r="528" spans="17:17" s="239" customFormat="1" x14ac:dyDescent="0.25">
      <c r="Q528" s="321"/>
    </row>
    <row r="529" spans="17:17" s="239" customFormat="1" x14ac:dyDescent="0.25">
      <c r="Q529" s="321"/>
    </row>
    <row r="530" spans="17:17" s="239" customFormat="1" x14ac:dyDescent="0.25">
      <c r="Q530" s="321"/>
    </row>
    <row r="531" spans="17:17" s="239" customFormat="1" x14ac:dyDescent="0.25">
      <c r="Q531" s="321"/>
    </row>
    <row r="532" spans="17:17" s="239" customFormat="1" x14ac:dyDescent="0.25">
      <c r="Q532" s="321"/>
    </row>
    <row r="533" spans="17:17" s="239" customFormat="1" x14ac:dyDescent="0.25">
      <c r="Q533" s="321"/>
    </row>
    <row r="534" spans="17:17" s="239" customFormat="1" x14ac:dyDescent="0.25">
      <c r="Q534" s="321"/>
    </row>
    <row r="535" spans="17:17" s="239" customFormat="1" x14ac:dyDescent="0.25">
      <c r="Q535" s="321"/>
    </row>
    <row r="536" spans="17:17" s="239" customFormat="1" x14ac:dyDescent="0.25">
      <c r="Q536" s="321"/>
    </row>
    <row r="537" spans="17:17" s="239" customFormat="1" x14ac:dyDescent="0.25">
      <c r="Q537" s="321"/>
    </row>
    <row r="538" spans="17:17" s="239" customFormat="1" x14ac:dyDescent="0.25">
      <c r="Q538" s="321"/>
    </row>
    <row r="539" spans="17:17" s="239" customFormat="1" x14ac:dyDescent="0.25">
      <c r="Q539" s="321"/>
    </row>
    <row r="540" spans="17:17" s="239" customFormat="1" x14ac:dyDescent="0.25">
      <c r="Q540" s="321"/>
    </row>
    <row r="541" spans="17:17" s="239" customFormat="1" x14ac:dyDescent="0.25">
      <c r="Q541" s="321"/>
    </row>
    <row r="542" spans="17:17" s="239" customFormat="1" x14ac:dyDescent="0.25">
      <c r="Q542" s="321"/>
    </row>
    <row r="543" spans="17:17" s="239" customFormat="1" x14ac:dyDescent="0.25">
      <c r="Q543" s="321"/>
    </row>
    <row r="544" spans="17:17" s="239" customFormat="1" x14ac:dyDescent="0.25">
      <c r="Q544" s="321"/>
    </row>
    <row r="545" spans="17:17" s="239" customFormat="1" x14ac:dyDescent="0.25">
      <c r="Q545" s="321"/>
    </row>
    <row r="546" spans="17:17" s="239" customFormat="1" x14ac:dyDescent="0.25">
      <c r="Q546" s="321"/>
    </row>
    <row r="547" spans="17:17" s="239" customFormat="1" x14ac:dyDescent="0.25">
      <c r="Q547" s="321"/>
    </row>
    <row r="548" spans="17:17" s="239" customFormat="1" x14ac:dyDescent="0.25">
      <c r="Q548" s="321"/>
    </row>
    <row r="549" spans="17:17" s="239" customFormat="1" x14ac:dyDescent="0.25">
      <c r="Q549" s="321"/>
    </row>
    <row r="550" spans="17:17" s="239" customFormat="1" x14ac:dyDescent="0.25">
      <c r="Q550" s="321"/>
    </row>
    <row r="551" spans="17:17" s="239" customFormat="1" x14ac:dyDescent="0.25">
      <c r="Q551" s="321"/>
    </row>
    <row r="552" spans="17:17" s="239" customFormat="1" x14ac:dyDescent="0.25">
      <c r="Q552" s="321"/>
    </row>
    <row r="553" spans="17:17" s="239" customFormat="1" x14ac:dyDescent="0.25">
      <c r="Q553" s="321"/>
    </row>
    <row r="554" spans="17:17" s="239" customFormat="1" x14ac:dyDescent="0.25">
      <c r="Q554" s="321"/>
    </row>
    <row r="555" spans="17:17" s="239" customFormat="1" x14ac:dyDescent="0.25">
      <c r="Q555" s="321"/>
    </row>
    <row r="556" spans="17:17" s="239" customFormat="1" x14ac:dyDescent="0.25">
      <c r="Q556" s="321"/>
    </row>
    <row r="557" spans="17:17" s="239" customFormat="1" x14ac:dyDescent="0.25">
      <c r="Q557" s="321"/>
    </row>
    <row r="558" spans="17:17" s="239" customFormat="1" x14ac:dyDescent="0.25">
      <c r="Q558" s="321"/>
    </row>
    <row r="559" spans="17:17" s="239" customFormat="1" x14ac:dyDescent="0.25">
      <c r="Q559" s="321"/>
    </row>
    <row r="560" spans="17:17" s="239" customFormat="1" x14ac:dyDescent="0.25">
      <c r="Q560" s="321"/>
    </row>
    <row r="561" spans="17:17" s="239" customFormat="1" x14ac:dyDescent="0.25">
      <c r="Q561" s="321"/>
    </row>
    <row r="562" spans="17:17" s="239" customFormat="1" x14ac:dyDescent="0.25">
      <c r="Q562" s="321"/>
    </row>
    <row r="563" spans="17:17" s="239" customFormat="1" x14ac:dyDescent="0.25">
      <c r="Q563" s="321"/>
    </row>
    <row r="564" spans="17:17" s="239" customFormat="1" x14ac:dyDescent="0.25">
      <c r="Q564" s="321"/>
    </row>
    <row r="565" spans="17:17" s="239" customFormat="1" x14ac:dyDescent="0.25">
      <c r="Q565" s="321"/>
    </row>
    <row r="566" spans="17:17" s="239" customFormat="1" x14ac:dyDescent="0.25">
      <c r="Q566" s="321"/>
    </row>
    <row r="567" spans="17:17" s="239" customFormat="1" x14ac:dyDescent="0.25">
      <c r="Q567" s="321"/>
    </row>
    <row r="568" spans="17:17" s="239" customFormat="1" x14ac:dyDescent="0.25">
      <c r="Q568" s="321"/>
    </row>
    <row r="569" spans="17:17" s="239" customFormat="1" x14ac:dyDescent="0.25">
      <c r="Q569" s="321"/>
    </row>
    <row r="570" spans="17:17" s="239" customFormat="1" x14ac:dyDescent="0.25">
      <c r="Q570" s="321"/>
    </row>
    <row r="571" spans="17:17" s="239" customFormat="1" x14ac:dyDescent="0.25">
      <c r="Q571" s="321"/>
    </row>
    <row r="572" spans="17:17" s="239" customFormat="1" x14ac:dyDescent="0.25">
      <c r="Q572" s="321"/>
    </row>
    <row r="573" spans="17:17" s="239" customFormat="1" x14ac:dyDescent="0.25">
      <c r="Q573" s="321"/>
    </row>
    <row r="574" spans="17:17" s="239" customFormat="1" x14ac:dyDescent="0.25">
      <c r="Q574" s="321"/>
    </row>
    <row r="575" spans="17:17" s="239" customFormat="1" x14ac:dyDescent="0.25">
      <c r="Q575" s="321"/>
    </row>
    <row r="576" spans="17:17" s="239" customFormat="1" x14ac:dyDescent="0.25">
      <c r="Q576" s="321"/>
    </row>
    <row r="577" spans="17:17" s="239" customFormat="1" x14ac:dyDescent="0.25">
      <c r="Q577" s="321"/>
    </row>
    <row r="578" spans="17:17" s="239" customFormat="1" x14ac:dyDescent="0.25">
      <c r="Q578" s="321"/>
    </row>
    <row r="579" spans="17:17" s="239" customFormat="1" x14ac:dyDescent="0.25">
      <c r="Q579" s="321"/>
    </row>
    <row r="580" spans="17:17" s="239" customFormat="1" x14ac:dyDescent="0.25">
      <c r="Q580" s="321"/>
    </row>
    <row r="581" spans="17:17" s="239" customFormat="1" x14ac:dyDescent="0.25">
      <c r="Q581" s="321"/>
    </row>
    <row r="582" spans="17:17" s="239" customFormat="1" x14ac:dyDescent="0.25">
      <c r="Q582" s="321"/>
    </row>
    <row r="583" spans="17:17" s="239" customFormat="1" x14ac:dyDescent="0.25">
      <c r="Q583" s="321"/>
    </row>
    <row r="584" spans="17:17" s="239" customFormat="1" x14ac:dyDescent="0.25">
      <c r="Q584" s="321"/>
    </row>
    <row r="585" spans="17:17" s="239" customFormat="1" x14ac:dyDescent="0.25">
      <c r="Q585" s="321"/>
    </row>
    <row r="586" spans="17:17" s="239" customFormat="1" x14ac:dyDescent="0.25">
      <c r="Q586" s="321"/>
    </row>
    <row r="587" spans="17:17" s="239" customFormat="1" x14ac:dyDescent="0.25">
      <c r="Q587" s="321"/>
    </row>
    <row r="588" spans="17:17" s="239" customFormat="1" x14ac:dyDescent="0.25">
      <c r="Q588" s="321"/>
    </row>
    <row r="589" spans="17:17" s="239" customFormat="1" x14ac:dyDescent="0.25">
      <c r="Q589" s="321"/>
    </row>
    <row r="590" spans="17:17" s="239" customFormat="1" x14ac:dyDescent="0.25">
      <c r="Q590" s="321"/>
    </row>
    <row r="591" spans="17:17" s="239" customFormat="1" x14ac:dyDescent="0.25">
      <c r="Q591" s="321"/>
    </row>
    <row r="592" spans="17:17" s="239" customFormat="1" x14ac:dyDescent="0.25">
      <c r="Q592" s="321"/>
    </row>
    <row r="593" spans="17:17" s="239" customFormat="1" x14ac:dyDescent="0.25">
      <c r="Q593" s="321"/>
    </row>
    <row r="594" spans="17:17" s="239" customFormat="1" x14ac:dyDescent="0.25">
      <c r="Q594" s="321"/>
    </row>
    <row r="595" spans="17:17" s="239" customFormat="1" x14ac:dyDescent="0.25">
      <c r="Q595" s="321"/>
    </row>
    <row r="596" spans="17:17" s="239" customFormat="1" x14ac:dyDescent="0.25">
      <c r="Q596" s="321"/>
    </row>
    <row r="597" spans="17:17" s="239" customFormat="1" x14ac:dyDescent="0.25">
      <c r="Q597" s="321"/>
    </row>
    <row r="598" spans="17:17" s="239" customFormat="1" x14ac:dyDescent="0.25">
      <c r="Q598" s="321"/>
    </row>
    <row r="599" spans="17:17" s="239" customFormat="1" x14ac:dyDescent="0.25">
      <c r="Q599" s="321"/>
    </row>
    <row r="600" spans="17:17" s="239" customFormat="1" x14ac:dyDescent="0.25">
      <c r="Q600" s="321"/>
    </row>
    <row r="601" spans="17:17" s="239" customFormat="1" x14ac:dyDescent="0.25">
      <c r="Q601" s="321"/>
    </row>
    <row r="602" spans="17:17" s="239" customFormat="1" x14ac:dyDescent="0.25">
      <c r="Q602" s="321"/>
    </row>
    <row r="603" spans="17:17" s="239" customFormat="1" x14ac:dyDescent="0.25">
      <c r="Q603" s="321"/>
    </row>
    <row r="604" spans="17:17" s="239" customFormat="1" x14ac:dyDescent="0.25">
      <c r="Q604" s="321"/>
    </row>
    <row r="605" spans="17:17" s="239" customFormat="1" x14ac:dyDescent="0.25">
      <c r="Q605" s="321"/>
    </row>
    <row r="606" spans="17:17" s="239" customFormat="1" x14ac:dyDescent="0.25">
      <c r="Q606" s="321"/>
    </row>
    <row r="607" spans="17:17" s="239" customFormat="1" x14ac:dyDescent="0.25">
      <c r="Q607" s="321"/>
    </row>
    <row r="608" spans="17:17" s="239" customFormat="1" x14ac:dyDescent="0.25">
      <c r="Q608" s="321"/>
    </row>
    <row r="609" spans="17:17" s="239" customFormat="1" x14ac:dyDescent="0.25">
      <c r="Q609" s="321"/>
    </row>
    <row r="610" spans="17:17" s="239" customFormat="1" x14ac:dyDescent="0.25">
      <c r="Q610" s="321"/>
    </row>
    <row r="611" spans="17:17" s="239" customFormat="1" x14ac:dyDescent="0.25">
      <c r="Q611" s="321"/>
    </row>
    <row r="612" spans="17:17" s="239" customFormat="1" x14ac:dyDescent="0.25">
      <c r="Q612" s="321"/>
    </row>
    <row r="613" spans="17:17" s="239" customFormat="1" x14ac:dyDescent="0.25">
      <c r="Q613" s="321"/>
    </row>
    <row r="614" spans="17:17" s="239" customFormat="1" x14ac:dyDescent="0.25">
      <c r="Q614" s="321"/>
    </row>
    <row r="615" spans="17:17" s="239" customFormat="1" x14ac:dyDescent="0.25">
      <c r="Q615" s="321"/>
    </row>
    <row r="616" spans="17:17" s="239" customFormat="1" x14ac:dyDescent="0.25">
      <c r="Q616" s="321"/>
    </row>
    <row r="617" spans="17:17" s="239" customFormat="1" x14ac:dyDescent="0.25">
      <c r="Q617" s="321"/>
    </row>
    <row r="618" spans="17:17" s="239" customFormat="1" x14ac:dyDescent="0.25">
      <c r="Q618" s="321"/>
    </row>
    <row r="619" spans="17:17" s="239" customFormat="1" x14ac:dyDescent="0.25">
      <c r="Q619" s="321"/>
    </row>
    <row r="620" spans="17:17" s="239" customFormat="1" x14ac:dyDescent="0.25">
      <c r="Q620" s="321"/>
    </row>
    <row r="621" spans="17:17" s="239" customFormat="1" x14ac:dyDescent="0.25">
      <c r="Q621" s="321"/>
    </row>
    <row r="622" spans="17:17" s="239" customFormat="1" x14ac:dyDescent="0.25">
      <c r="Q622" s="321"/>
    </row>
    <row r="623" spans="17:17" s="239" customFormat="1" x14ac:dyDescent="0.25">
      <c r="Q623" s="321"/>
    </row>
    <row r="624" spans="17:17" s="239" customFormat="1" x14ac:dyDescent="0.25">
      <c r="Q624" s="321"/>
    </row>
    <row r="625" spans="17:17" s="239" customFormat="1" x14ac:dyDescent="0.25">
      <c r="Q625" s="321"/>
    </row>
    <row r="626" spans="17:17" s="239" customFormat="1" x14ac:dyDescent="0.25">
      <c r="Q626" s="321"/>
    </row>
    <row r="627" spans="17:17" s="239" customFormat="1" x14ac:dyDescent="0.25">
      <c r="Q627" s="321"/>
    </row>
    <row r="628" spans="17:17" s="239" customFormat="1" x14ac:dyDescent="0.25">
      <c r="Q628" s="321"/>
    </row>
    <row r="629" spans="17:17" s="239" customFormat="1" x14ac:dyDescent="0.25">
      <c r="Q629" s="321"/>
    </row>
    <row r="630" spans="17:17" s="239" customFormat="1" x14ac:dyDescent="0.25">
      <c r="Q630" s="321"/>
    </row>
    <row r="631" spans="17:17" s="239" customFormat="1" x14ac:dyDescent="0.25">
      <c r="Q631" s="321"/>
    </row>
    <row r="632" spans="17:17" s="239" customFormat="1" x14ac:dyDescent="0.25">
      <c r="Q632" s="321"/>
    </row>
    <row r="633" spans="17:17" s="239" customFormat="1" x14ac:dyDescent="0.25">
      <c r="Q633" s="321"/>
    </row>
    <row r="634" spans="17:17" s="239" customFormat="1" x14ac:dyDescent="0.25">
      <c r="Q634" s="321"/>
    </row>
    <row r="635" spans="17:17" s="239" customFormat="1" x14ac:dyDescent="0.25">
      <c r="Q635" s="321"/>
    </row>
    <row r="636" spans="17:17" s="239" customFormat="1" x14ac:dyDescent="0.25">
      <c r="Q636" s="321"/>
    </row>
    <row r="637" spans="17:17" s="239" customFormat="1" x14ac:dyDescent="0.25">
      <c r="Q637" s="321"/>
    </row>
    <row r="638" spans="17:17" s="239" customFormat="1" x14ac:dyDescent="0.25">
      <c r="Q638" s="321"/>
    </row>
    <row r="639" spans="17:17" s="239" customFormat="1" x14ac:dyDescent="0.25">
      <c r="Q639" s="321"/>
    </row>
    <row r="640" spans="17:17" s="239" customFormat="1" x14ac:dyDescent="0.25">
      <c r="Q640" s="321"/>
    </row>
    <row r="641" spans="17:17" s="239" customFormat="1" x14ac:dyDescent="0.25">
      <c r="Q641" s="321"/>
    </row>
    <row r="642" spans="17:17" s="239" customFormat="1" x14ac:dyDescent="0.25">
      <c r="Q642" s="321"/>
    </row>
    <row r="643" spans="17:17" s="239" customFormat="1" x14ac:dyDescent="0.25">
      <c r="Q643" s="321"/>
    </row>
    <row r="644" spans="17:17" s="239" customFormat="1" x14ac:dyDescent="0.25">
      <c r="Q644" s="321"/>
    </row>
    <row r="645" spans="17:17" s="239" customFormat="1" x14ac:dyDescent="0.25">
      <c r="Q645" s="321"/>
    </row>
    <row r="646" spans="17:17" s="239" customFormat="1" x14ac:dyDescent="0.25">
      <c r="Q646" s="321"/>
    </row>
    <row r="647" spans="17:17" s="239" customFormat="1" x14ac:dyDescent="0.25">
      <c r="Q647" s="321"/>
    </row>
    <row r="648" spans="17:17" s="239" customFormat="1" x14ac:dyDescent="0.25">
      <c r="Q648" s="321"/>
    </row>
    <row r="649" spans="17:17" s="239" customFormat="1" x14ac:dyDescent="0.25">
      <c r="Q649" s="321"/>
    </row>
    <row r="650" spans="17:17" s="239" customFormat="1" x14ac:dyDescent="0.25">
      <c r="Q650" s="321"/>
    </row>
    <row r="651" spans="17:17" s="239" customFormat="1" x14ac:dyDescent="0.25">
      <c r="Q651" s="321"/>
    </row>
    <row r="652" spans="17:17" s="239" customFormat="1" x14ac:dyDescent="0.25">
      <c r="Q652" s="321"/>
    </row>
    <row r="653" spans="17:17" s="239" customFormat="1" x14ac:dyDescent="0.25">
      <c r="Q653" s="321"/>
    </row>
    <row r="654" spans="17:17" s="239" customFormat="1" x14ac:dyDescent="0.25">
      <c r="Q654" s="321"/>
    </row>
    <row r="655" spans="17:17" s="239" customFormat="1" x14ac:dyDescent="0.25">
      <c r="Q655" s="321"/>
    </row>
    <row r="656" spans="17:17" s="239" customFormat="1" x14ac:dyDescent="0.25">
      <c r="Q656" s="321"/>
    </row>
    <row r="657" spans="17:17" s="239" customFormat="1" x14ac:dyDescent="0.25">
      <c r="Q657" s="321"/>
    </row>
    <row r="658" spans="17:17" s="239" customFormat="1" x14ac:dyDescent="0.25">
      <c r="Q658" s="321"/>
    </row>
    <row r="659" spans="17:17" s="239" customFormat="1" x14ac:dyDescent="0.25">
      <c r="Q659" s="321"/>
    </row>
    <row r="660" spans="17:17" s="239" customFormat="1" x14ac:dyDescent="0.25">
      <c r="Q660" s="321"/>
    </row>
    <row r="661" spans="17:17" s="239" customFormat="1" x14ac:dyDescent="0.25">
      <c r="Q661" s="321"/>
    </row>
    <row r="662" spans="17:17" s="239" customFormat="1" x14ac:dyDescent="0.25">
      <c r="Q662" s="321"/>
    </row>
    <row r="663" spans="17:17" s="239" customFormat="1" x14ac:dyDescent="0.25">
      <c r="Q663" s="321"/>
    </row>
    <row r="664" spans="17:17" s="239" customFormat="1" x14ac:dyDescent="0.25">
      <c r="Q664" s="321"/>
    </row>
    <row r="665" spans="17:17" s="239" customFormat="1" x14ac:dyDescent="0.25">
      <c r="Q665" s="321"/>
    </row>
    <row r="666" spans="17:17" s="239" customFormat="1" x14ac:dyDescent="0.25">
      <c r="Q666" s="321"/>
    </row>
    <row r="667" spans="17:17" s="239" customFormat="1" x14ac:dyDescent="0.25">
      <c r="Q667" s="321"/>
    </row>
    <row r="668" spans="17:17" s="239" customFormat="1" x14ac:dyDescent="0.25">
      <c r="Q668" s="321"/>
    </row>
    <row r="669" spans="17:17" s="239" customFormat="1" x14ac:dyDescent="0.25">
      <c r="Q669" s="321"/>
    </row>
    <row r="670" spans="17:17" s="239" customFormat="1" x14ac:dyDescent="0.25">
      <c r="Q670" s="321"/>
    </row>
    <row r="671" spans="17:17" s="239" customFormat="1" x14ac:dyDescent="0.25">
      <c r="Q671" s="321"/>
    </row>
    <row r="672" spans="17:17" s="239" customFormat="1" x14ac:dyDescent="0.25">
      <c r="Q672" s="321"/>
    </row>
    <row r="673" spans="17:17" s="239" customFormat="1" x14ac:dyDescent="0.25">
      <c r="Q673" s="321"/>
    </row>
    <row r="674" spans="17:17" s="239" customFormat="1" x14ac:dyDescent="0.25">
      <c r="Q674" s="321"/>
    </row>
    <row r="675" spans="17:17" s="239" customFormat="1" x14ac:dyDescent="0.25">
      <c r="Q675" s="321"/>
    </row>
    <row r="676" spans="17:17" s="239" customFormat="1" x14ac:dyDescent="0.25">
      <c r="Q676" s="321"/>
    </row>
    <row r="677" spans="17:17" s="239" customFormat="1" x14ac:dyDescent="0.25">
      <c r="Q677" s="321"/>
    </row>
    <row r="678" spans="17:17" s="239" customFormat="1" x14ac:dyDescent="0.25">
      <c r="Q678" s="321"/>
    </row>
    <row r="679" spans="17:17" s="239" customFormat="1" x14ac:dyDescent="0.25">
      <c r="Q679" s="321"/>
    </row>
    <row r="680" spans="17:17" s="239" customFormat="1" x14ac:dyDescent="0.25">
      <c r="Q680" s="321"/>
    </row>
    <row r="681" spans="17:17" s="239" customFormat="1" x14ac:dyDescent="0.25">
      <c r="Q681" s="321"/>
    </row>
    <row r="682" spans="17:17" s="239" customFormat="1" x14ac:dyDescent="0.25">
      <c r="Q682" s="321"/>
    </row>
    <row r="683" spans="17:17" s="239" customFormat="1" x14ac:dyDescent="0.25">
      <c r="Q683" s="321"/>
    </row>
    <row r="684" spans="17:17" s="239" customFormat="1" x14ac:dyDescent="0.25">
      <c r="Q684" s="321"/>
    </row>
    <row r="685" spans="17:17" s="239" customFormat="1" x14ac:dyDescent="0.25">
      <c r="Q685" s="321"/>
    </row>
    <row r="686" spans="17:17" s="239" customFormat="1" x14ac:dyDescent="0.25">
      <c r="Q686" s="321"/>
    </row>
    <row r="687" spans="17:17" s="239" customFormat="1" x14ac:dyDescent="0.25">
      <c r="Q687" s="321"/>
    </row>
    <row r="688" spans="17:17" s="239" customFormat="1" x14ac:dyDescent="0.25">
      <c r="Q688" s="321"/>
    </row>
    <row r="689" spans="17:17" s="239" customFormat="1" x14ac:dyDescent="0.25">
      <c r="Q689" s="321"/>
    </row>
    <row r="690" spans="17:17" s="239" customFormat="1" x14ac:dyDescent="0.25">
      <c r="Q690" s="321"/>
    </row>
    <row r="691" spans="17:17" s="239" customFormat="1" x14ac:dyDescent="0.25">
      <c r="Q691" s="321"/>
    </row>
    <row r="692" spans="17:17" s="239" customFormat="1" x14ac:dyDescent="0.25">
      <c r="Q692" s="321"/>
    </row>
    <row r="693" spans="17:17" s="239" customFormat="1" x14ac:dyDescent="0.25">
      <c r="Q693" s="321"/>
    </row>
    <row r="694" spans="17:17" s="239" customFormat="1" x14ac:dyDescent="0.25">
      <c r="Q694" s="321"/>
    </row>
    <row r="695" spans="17:17" s="239" customFormat="1" x14ac:dyDescent="0.25">
      <c r="Q695" s="321"/>
    </row>
    <row r="696" spans="17:17" s="239" customFormat="1" x14ac:dyDescent="0.25">
      <c r="Q696" s="321"/>
    </row>
    <row r="697" spans="17:17" s="239" customFormat="1" x14ac:dyDescent="0.25">
      <c r="Q697" s="321"/>
    </row>
    <row r="698" spans="17:17" s="239" customFormat="1" x14ac:dyDescent="0.25">
      <c r="Q698" s="321"/>
    </row>
    <row r="699" spans="17:17" s="239" customFormat="1" x14ac:dyDescent="0.25">
      <c r="Q699" s="321"/>
    </row>
    <row r="700" spans="17:17" s="239" customFormat="1" x14ac:dyDescent="0.25">
      <c r="Q700" s="321"/>
    </row>
    <row r="701" spans="17:17" s="239" customFormat="1" x14ac:dyDescent="0.25">
      <c r="Q701" s="321"/>
    </row>
    <row r="702" spans="17:17" s="239" customFormat="1" x14ac:dyDescent="0.25">
      <c r="Q702" s="321"/>
    </row>
    <row r="703" spans="17:17" s="239" customFormat="1" x14ac:dyDescent="0.25">
      <c r="Q703" s="321"/>
    </row>
    <row r="704" spans="17:17" s="239" customFormat="1" x14ac:dyDescent="0.25">
      <c r="Q704" s="321"/>
    </row>
    <row r="705" spans="17:17" s="239" customFormat="1" x14ac:dyDescent="0.25">
      <c r="Q705" s="321"/>
    </row>
    <row r="706" spans="17:17" s="239" customFormat="1" x14ac:dyDescent="0.25">
      <c r="Q706" s="321"/>
    </row>
    <row r="707" spans="17:17" s="239" customFormat="1" x14ac:dyDescent="0.25">
      <c r="Q707" s="321"/>
    </row>
    <row r="708" spans="17:17" s="239" customFormat="1" x14ac:dyDescent="0.25">
      <c r="Q708" s="321"/>
    </row>
    <row r="709" spans="17:17" s="239" customFormat="1" x14ac:dyDescent="0.25">
      <c r="Q709" s="321"/>
    </row>
    <row r="710" spans="17:17" s="239" customFormat="1" x14ac:dyDescent="0.25">
      <c r="Q710" s="321"/>
    </row>
    <row r="711" spans="17:17" s="239" customFormat="1" x14ac:dyDescent="0.25">
      <c r="Q711" s="321"/>
    </row>
    <row r="712" spans="17:17" s="239" customFormat="1" x14ac:dyDescent="0.25">
      <c r="Q712" s="321"/>
    </row>
    <row r="713" spans="17:17" s="239" customFormat="1" x14ac:dyDescent="0.25">
      <c r="Q713" s="321"/>
    </row>
    <row r="714" spans="17:17" s="239" customFormat="1" x14ac:dyDescent="0.25">
      <c r="Q714" s="321"/>
    </row>
    <row r="715" spans="17:17" s="239" customFormat="1" x14ac:dyDescent="0.25">
      <c r="Q715" s="321"/>
    </row>
    <row r="716" spans="17:17" s="239" customFormat="1" x14ac:dyDescent="0.25">
      <c r="Q716" s="321"/>
    </row>
    <row r="717" spans="17:17" s="239" customFormat="1" x14ac:dyDescent="0.25">
      <c r="Q717" s="321"/>
    </row>
    <row r="718" spans="17:17" s="239" customFormat="1" x14ac:dyDescent="0.25">
      <c r="Q718" s="321"/>
    </row>
    <row r="719" spans="17:17" s="239" customFormat="1" x14ac:dyDescent="0.25">
      <c r="Q719" s="321"/>
    </row>
    <row r="720" spans="17:17" s="239" customFormat="1" x14ac:dyDescent="0.25">
      <c r="Q720" s="321"/>
    </row>
    <row r="721" spans="17:17" s="239" customFormat="1" x14ac:dyDescent="0.25">
      <c r="Q721" s="321"/>
    </row>
    <row r="722" spans="17:17" s="239" customFormat="1" x14ac:dyDescent="0.25">
      <c r="Q722" s="321"/>
    </row>
    <row r="723" spans="17:17" s="239" customFormat="1" x14ac:dyDescent="0.25">
      <c r="Q723" s="321"/>
    </row>
    <row r="724" spans="17:17" s="239" customFormat="1" x14ac:dyDescent="0.25">
      <c r="Q724" s="321"/>
    </row>
    <row r="725" spans="17:17" s="239" customFormat="1" x14ac:dyDescent="0.25">
      <c r="Q725" s="321"/>
    </row>
    <row r="726" spans="17:17" s="239" customFormat="1" x14ac:dyDescent="0.25">
      <c r="Q726" s="321"/>
    </row>
    <row r="727" spans="17:17" s="239" customFormat="1" x14ac:dyDescent="0.25">
      <c r="Q727" s="321"/>
    </row>
    <row r="728" spans="17:17" s="239" customFormat="1" x14ac:dyDescent="0.25">
      <c r="Q728" s="321"/>
    </row>
    <row r="729" spans="17:17" s="239" customFormat="1" x14ac:dyDescent="0.25">
      <c r="Q729" s="321"/>
    </row>
    <row r="730" spans="17:17" s="239" customFormat="1" x14ac:dyDescent="0.25">
      <c r="Q730" s="321"/>
    </row>
    <row r="731" spans="17:17" s="239" customFormat="1" x14ac:dyDescent="0.25">
      <c r="Q731" s="321"/>
    </row>
    <row r="732" spans="17:17" s="239" customFormat="1" x14ac:dyDescent="0.25">
      <c r="Q732" s="321"/>
    </row>
    <row r="733" spans="17:17" s="239" customFormat="1" x14ac:dyDescent="0.25">
      <c r="Q733" s="321"/>
    </row>
    <row r="734" spans="17:17" s="239" customFormat="1" x14ac:dyDescent="0.25">
      <c r="Q734" s="321"/>
    </row>
    <row r="735" spans="17:17" s="239" customFormat="1" x14ac:dyDescent="0.25">
      <c r="Q735" s="321"/>
    </row>
    <row r="736" spans="17:17" s="239" customFormat="1" x14ac:dyDescent="0.25">
      <c r="Q736" s="321"/>
    </row>
    <row r="737" spans="17:17" s="239" customFormat="1" x14ac:dyDescent="0.25">
      <c r="Q737" s="321"/>
    </row>
    <row r="738" spans="17:17" s="239" customFormat="1" x14ac:dyDescent="0.25">
      <c r="Q738" s="321"/>
    </row>
    <row r="739" spans="17:17" s="239" customFormat="1" x14ac:dyDescent="0.25">
      <c r="Q739" s="321"/>
    </row>
    <row r="740" spans="17:17" s="239" customFormat="1" x14ac:dyDescent="0.25">
      <c r="Q740" s="321"/>
    </row>
    <row r="741" spans="17:17" s="239" customFormat="1" x14ac:dyDescent="0.25">
      <c r="Q741" s="321"/>
    </row>
    <row r="742" spans="17:17" s="239" customFormat="1" x14ac:dyDescent="0.25">
      <c r="Q742" s="321"/>
    </row>
    <row r="743" spans="17:17" s="239" customFormat="1" x14ac:dyDescent="0.25">
      <c r="Q743" s="321"/>
    </row>
    <row r="744" spans="17:17" s="239" customFormat="1" x14ac:dyDescent="0.25">
      <c r="Q744" s="321"/>
    </row>
    <row r="745" spans="17:17" s="239" customFormat="1" x14ac:dyDescent="0.25">
      <c r="Q745" s="321"/>
    </row>
    <row r="746" spans="17:17" s="239" customFormat="1" x14ac:dyDescent="0.25">
      <c r="Q746" s="321"/>
    </row>
    <row r="747" spans="17:17" s="239" customFormat="1" x14ac:dyDescent="0.25">
      <c r="Q747" s="321"/>
    </row>
    <row r="748" spans="17:17" s="239" customFormat="1" x14ac:dyDescent="0.25">
      <c r="Q748" s="321"/>
    </row>
    <row r="749" spans="17:17" s="239" customFormat="1" x14ac:dyDescent="0.25">
      <c r="Q749" s="321"/>
    </row>
    <row r="750" spans="17:17" s="239" customFormat="1" x14ac:dyDescent="0.25">
      <c r="Q750" s="321"/>
    </row>
    <row r="751" spans="17:17" s="239" customFormat="1" x14ac:dyDescent="0.25">
      <c r="Q751" s="321"/>
    </row>
    <row r="752" spans="17:17" s="239" customFormat="1" x14ac:dyDescent="0.25">
      <c r="Q752" s="321"/>
    </row>
    <row r="753" spans="17:17" s="239" customFormat="1" x14ac:dyDescent="0.25">
      <c r="Q753" s="321"/>
    </row>
    <row r="754" spans="17:17" s="239" customFormat="1" x14ac:dyDescent="0.25">
      <c r="Q754" s="321"/>
    </row>
    <row r="755" spans="17:17" s="239" customFormat="1" x14ac:dyDescent="0.25">
      <c r="Q755" s="321"/>
    </row>
    <row r="756" spans="17:17" s="239" customFormat="1" x14ac:dyDescent="0.25">
      <c r="Q756" s="321"/>
    </row>
    <row r="757" spans="17:17" s="239" customFormat="1" x14ac:dyDescent="0.25">
      <c r="Q757" s="321"/>
    </row>
    <row r="758" spans="17:17" s="239" customFormat="1" x14ac:dyDescent="0.25">
      <c r="Q758" s="321"/>
    </row>
    <row r="759" spans="17:17" s="239" customFormat="1" x14ac:dyDescent="0.25">
      <c r="Q759" s="321"/>
    </row>
    <row r="760" spans="17:17" s="239" customFormat="1" x14ac:dyDescent="0.25">
      <c r="Q760" s="321"/>
    </row>
    <row r="761" spans="17:17" s="239" customFormat="1" x14ac:dyDescent="0.25">
      <c r="Q761" s="321"/>
    </row>
    <row r="762" spans="17:17" s="239" customFormat="1" x14ac:dyDescent="0.25">
      <c r="Q762" s="321"/>
    </row>
    <row r="763" spans="17:17" s="239" customFormat="1" x14ac:dyDescent="0.25">
      <c r="Q763" s="321"/>
    </row>
    <row r="764" spans="17:17" s="239" customFormat="1" x14ac:dyDescent="0.25">
      <c r="Q764" s="321"/>
    </row>
    <row r="765" spans="17:17" s="239" customFormat="1" x14ac:dyDescent="0.25">
      <c r="Q765" s="321"/>
    </row>
    <row r="766" spans="17:17" s="239" customFormat="1" x14ac:dyDescent="0.25">
      <c r="Q766" s="321"/>
    </row>
    <row r="767" spans="17:17" s="239" customFormat="1" x14ac:dyDescent="0.25">
      <c r="Q767" s="321"/>
    </row>
    <row r="768" spans="17:17" s="239" customFormat="1" x14ac:dyDescent="0.25">
      <c r="Q768" s="321"/>
    </row>
    <row r="769" spans="17:17" s="239" customFormat="1" x14ac:dyDescent="0.25">
      <c r="Q769" s="321"/>
    </row>
    <row r="770" spans="17:17" s="239" customFormat="1" x14ac:dyDescent="0.25">
      <c r="Q770" s="321"/>
    </row>
    <row r="771" spans="17:17" s="239" customFormat="1" x14ac:dyDescent="0.25">
      <c r="Q771" s="321"/>
    </row>
    <row r="772" spans="17:17" s="239" customFormat="1" x14ac:dyDescent="0.25">
      <c r="Q772" s="321"/>
    </row>
    <row r="773" spans="17:17" s="239" customFormat="1" x14ac:dyDescent="0.25">
      <c r="Q773" s="321"/>
    </row>
    <row r="774" spans="17:17" s="239" customFormat="1" x14ac:dyDescent="0.25">
      <c r="Q774" s="321"/>
    </row>
    <row r="775" spans="17:17" s="239" customFormat="1" x14ac:dyDescent="0.25">
      <c r="Q775" s="321"/>
    </row>
    <row r="776" spans="17:17" s="239" customFormat="1" x14ac:dyDescent="0.25">
      <c r="Q776" s="321"/>
    </row>
    <row r="777" spans="17:17" s="239" customFormat="1" x14ac:dyDescent="0.25">
      <c r="Q777" s="321"/>
    </row>
    <row r="778" spans="17:17" s="239" customFormat="1" x14ac:dyDescent="0.25">
      <c r="Q778" s="321"/>
    </row>
    <row r="779" spans="17:17" s="239" customFormat="1" x14ac:dyDescent="0.25">
      <c r="Q779" s="321"/>
    </row>
    <row r="780" spans="17:17" s="239" customFormat="1" x14ac:dyDescent="0.25">
      <c r="Q780" s="321"/>
    </row>
    <row r="781" spans="17:17" s="239" customFormat="1" x14ac:dyDescent="0.25">
      <c r="Q781" s="321"/>
    </row>
    <row r="782" spans="17:17" s="239" customFormat="1" x14ac:dyDescent="0.25">
      <c r="Q782" s="321"/>
    </row>
    <row r="783" spans="17:17" s="239" customFormat="1" x14ac:dyDescent="0.25">
      <c r="Q783" s="321"/>
    </row>
    <row r="784" spans="17:17" s="239" customFormat="1" x14ac:dyDescent="0.25">
      <c r="Q784" s="321"/>
    </row>
    <row r="785" spans="17:17" s="239" customFormat="1" x14ac:dyDescent="0.25">
      <c r="Q785" s="321"/>
    </row>
    <row r="786" spans="17:17" s="239" customFormat="1" x14ac:dyDescent="0.25">
      <c r="Q786" s="321"/>
    </row>
    <row r="787" spans="17:17" s="239" customFormat="1" x14ac:dyDescent="0.25">
      <c r="Q787" s="321"/>
    </row>
    <row r="788" spans="17:17" s="239" customFormat="1" x14ac:dyDescent="0.25">
      <c r="Q788" s="321"/>
    </row>
    <row r="789" spans="17:17" s="239" customFormat="1" x14ac:dyDescent="0.25">
      <c r="Q789" s="321"/>
    </row>
    <row r="790" spans="17:17" s="239" customFormat="1" x14ac:dyDescent="0.25">
      <c r="Q790" s="321"/>
    </row>
    <row r="791" spans="17:17" s="239" customFormat="1" x14ac:dyDescent="0.25">
      <c r="Q791" s="321"/>
    </row>
    <row r="792" spans="17:17" s="239" customFormat="1" x14ac:dyDescent="0.25">
      <c r="Q792" s="321"/>
    </row>
    <row r="793" spans="17:17" s="239" customFormat="1" x14ac:dyDescent="0.25">
      <c r="Q793" s="321"/>
    </row>
    <row r="794" spans="17:17" s="239" customFormat="1" x14ac:dyDescent="0.25">
      <c r="Q794" s="321"/>
    </row>
    <row r="795" spans="17:17" s="239" customFormat="1" x14ac:dyDescent="0.25">
      <c r="Q795" s="321"/>
    </row>
    <row r="796" spans="17:17" s="239" customFormat="1" x14ac:dyDescent="0.25">
      <c r="Q796" s="321"/>
    </row>
    <row r="797" spans="17:17" s="239" customFormat="1" x14ac:dyDescent="0.25">
      <c r="Q797" s="321"/>
    </row>
    <row r="798" spans="17:17" s="239" customFormat="1" x14ac:dyDescent="0.25">
      <c r="Q798" s="321"/>
    </row>
    <row r="799" spans="17:17" s="239" customFormat="1" x14ac:dyDescent="0.25">
      <c r="Q799" s="321"/>
    </row>
    <row r="800" spans="17:17" s="239" customFormat="1" x14ac:dyDescent="0.25">
      <c r="Q800" s="321"/>
    </row>
    <row r="801" spans="17:17" s="239" customFormat="1" x14ac:dyDescent="0.25">
      <c r="Q801" s="321"/>
    </row>
    <row r="802" spans="17:17" s="239" customFormat="1" x14ac:dyDescent="0.25">
      <c r="Q802" s="321"/>
    </row>
    <row r="803" spans="17:17" s="239" customFormat="1" x14ac:dyDescent="0.25">
      <c r="Q803" s="321"/>
    </row>
    <row r="804" spans="17:17" s="239" customFormat="1" x14ac:dyDescent="0.25">
      <c r="Q804" s="321"/>
    </row>
    <row r="805" spans="17:17" s="239" customFormat="1" x14ac:dyDescent="0.25">
      <c r="Q805" s="321"/>
    </row>
    <row r="806" spans="17:17" s="239" customFormat="1" x14ac:dyDescent="0.25">
      <c r="Q806" s="321"/>
    </row>
    <row r="807" spans="17:17" s="239" customFormat="1" x14ac:dyDescent="0.25">
      <c r="Q807" s="321"/>
    </row>
    <row r="808" spans="17:17" s="239" customFormat="1" x14ac:dyDescent="0.25">
      <c r="Q808" s="321"/>
    </row>
    <row r="809" spans="17:17" s="239" customFormat="1" x14ac:dyDescent="0.25">
      <c r="Q809" s="321"/>
    </row>
    <row r="810" spans="17:17" s="239" customFormat="1" x14ac:dyDescent="0.25">
      <c r="Q810" s="321"/>
    </row>
    <row r="811" spans="17:17" s="239" customFormat="1" x14ac:dyDescent="0.25">
      <c r="Q811" s="321"/>
    </row>
    <row r="812" spans="17:17" s="239" customFormat="1" x14ac:dyDescent="0.25">
      <c r="Q812" s="321"/>
    </row>
    <row r="813" spans="17:17" s="239" customFormat="1" x14ac:dyDescent="0.25">
      <c r="Q813" s="321"/>
    </row>
    <row r="814" spans="17:17" s="239" customFormat="1" x14ac:dyDescent="0.25">
      <c r="Q814" s="321"/>
    </row>
    <row r="815" spans="17:17" s="239" customFormat="1" x14ac:dyDescent="0.25">
      <c r="Q815" s="321"/>
    </row>
    <row r="816" spans="17:17" s="239" customFormat="1" x14ac:dyDescent="0.25">
      <c r="Q816" s="321"/>
    </row>
    <row r="817" spans="17:17" s="239" customFormat="1" x14ac:dyDescent="0.25">
      <c r="Q817" s="321"/>
    </row>
    <row r="818" spans="17:17" s="239" customFormat="1" x14ac:dyDescent="0.25">
      <c r="Q818" s="321"/>
    </row>
    <row r="819" spans="17:17" s="239" customFormat="1" x14ac:dyDescent="0.25">
      <c r="Q819" s="321"/>
    </row>
    <row r="820" spans="17:17" s="239" customFormat="1" x14ac:dyDescent="0.25">
      <c r="Q820" s="321"/>
    </row>
    <row r="821" spans="17:17" s="239" customFormat="1" x14ac:dyDescent="0.25">
      <c r="Q821" s="321"/>
    </row>
    <row r="822" spans="17:17" s="239" customFormat="1" x14ac:dyDescent="0.25">
      <c r="Q822" s="321"/>
    </row>
    <row r="823" spans="17:17" s="239" customFormat="1" x14ac:dyDescent="0.25">
      <c r="Q823" s="321"/>
    </row>
    <row r="824" spans="17:17" s="239" customFormat="1" x14ac:dyDescent="0.25">
      <c r="Q824" s="321"/>
    </row>
    <row r="825" spans="17:17" s="239" customFormat="1" x14ac:dyDescent="0.25">
      <c r="Q825" s="321"/>
    </row>
    <row r="826" spans="17:17" s="239" customFormat="1" x14ac:dyDescent="0.25">
      <c r="Q826" s="321"/>
    </row>
    <row r="827" spans="17:17" s="239" customFormat="1" x14ac:dyDescent="0.25">
      <c r="Q827" s="321"/>
    </row>
    <row r="828" spans="17:17" s="239" customFormat="1" x14ac:dyDescent="0.25">
      <c r="Q828" s="321"/>
    </row>
    <row r="829" spans="17:17" s="239" customFormat="1" x14ac:dyDescent="0.25">
      <c r="Q829" s="321"/>
    </row>
    <row r="830" spans="17:17" s="239" customFormat="1" x14ac:dyDescent="0.25">
      <c r="Q830" s="321"/>
    </row>
    <row r="831" spans="17:17" s="239" customFormat="1" x14ac:dyDescent="0.25">
      <c r="Q831" s="321"/>
    </row>
    <row r="832" spans="17:17" s="239" customFormat="1" x14ac:dyDescent="0.25">
      <c r="Q832" s="321"/>
    </row>
    <row r="833" spans="17:17" s="239" customFormat="1" x14ac:dyDescent="0.25">
      <c r="Q833" s="321"/>
    </row>
    <row r="834" spans="17:17" s="239" customFormat="1" x14ac:dyDescent="0.25">
      <c r="Q834" s="321"/>
    </row>
    <row r="835" spans="17:17" s="239" customFormat="1" x14ac:dyDescent="0.25">
      <c r="Q835" s="321"/>
    </row>
    <row r="836" spans="17:17" s="239" customFormat="1" x14ac:dyDescent="0.25">
      <c r="Q836" s="321"/>
    </row>
    <row r="837" spans="17:17" s="239" customFormat="1" x14ac:dyDescent="0.25">
      <c r="Q837" s="321"/>
    </row>
    <row r="838" spans="17:17" s="239" customFormat="1" x14ac:dyDescent="0.25">
      <c r="Q838" s="321"/>
    </row>
    <row r="839" spans="17:17" s="239" customFormat="1" x14ac:dyDescent="0.25">
      <c r="Q839" s="321"/>
    </row>
    <row r="840" spans="17:17" s="239" customFormat="1" x14ac:dyDescent="0.25">
      <c r="Q840" s="321"/>
    </row>
    <row r="841" spans="17:17" s="239" customFormat="1" x14ac:dyDescent="0.25">
      <c r="Q841" s="321"/>
    </row>
    <row r="842" spans="17:17" s="239" customFormat="1" x14ac:dyDescent="0.25">
      <c r="Q842" s="321"/>
    </row>
    <row r="843" spans="17:17" s="239" customFormat="1" x14ac:dyDescent="0.25">
      <c r="Q843" s="321"/>
    </row>
    <row r="844" spans="17:17" s="239" customFormat="1" x14ac:dyDescent="0.25">
      <c r="Q844" s="321"/>
    </row>
    <row r="845" spans="17:17" s="239" customFormat="1" x14ac:dyDescent="0.25">
      <c r="Q845" s="321"/>
    </row>
    <row r="846" spans="17:17" s="239" customFormat="1" x14ac:dyDescent="0.25">
      <c r="Q846" s="321"/>
    </row>
    <row r="847" spans="17:17" s="239" customFormat="1" x14ac:dyDescent="0.25">
      <c r="Q847" s="321"/>
    </row>
    <row r="848" spans="17:17" s="239" customFormat="1" x14ac:dyDescent="0.25">
      <c r="Q848" s="321"/>
    </row>
    <row r="849" spans="17:17" s="239" customFormat="1" x14ac:dyDescent="0.25">
      <c r="Q849" s="321"/>
    </row>
    <row r="850" spans="17:17" s="239" customFormat="1" x14ac:dyDescent="0.25">
      <c r="Q850" s="321"/>
    </row>
    <row r="851" spans="17:17" s="239" customFormat="1" x14ac:dyDescent="0.25">
      <c r="Q851" s="321"/>
    </row>
    <row r="852" spans="17:17" s="239" customFormat="1" x14ac:dyDescent="0.25">
      <c r="Q852" s="321"/>
    </row>
    <row r="853" spans="17:17" s="239" customFormat="1" x14ac:dyDescent="0.25">
      <c r="Q853" s="321"/>
    </row>
    <row r="854" spans="17:17" s="239" customFormat="1" x14ac:dyDescent="0.25">
      <c r="Q854" s="321"/>
    </row>
    <row r="855" spans="17:17" s="239" customFormat="1" x14ac:dyDescent="0.25">
      <c r="Q855" s="321"/>
    </row>
    <row r="856" spans="17:17" s="239" customFormat="1" x14ac:dyDescent="0.25">
      <c r="Q856" s="321"/>
    </row>
    <row r="857" spans="17:17" s="239" customFormat="1" x14ac:dyDescent="0.25">
      <c r="Q857" s="321"/>
    </row>
    <row r="858" spans="17:17" s="239" customFormat="1" x14ac:dyDescent="0.25">
      <c r="Q858" s="321"/>
    </row>
    <row r="859" spans="17:17" s="239" customFormat="1" x14ac:dyDescent="0.25">
      <c r="Q859" s="321"/>
    </row>
    <row r="860" spans="17:17" s="239" customFormat="1" x14ac:dyDescent="0.25">
      <c r="Q860" s="321"/>
    </row>
    <row r="861" spans="17:17" s="239" customFormat="1" x14ac:dyDescent="0.25">
      <c r="Q861" s="321"/>
    </row>
    <row r="862" spans="17:17" s="239" customFormat="1" x14ac:dyDescent="0.25">
      <c r="Q862" s="321"/>
    </row>
    <row r="863" spans="17:17" s="239" customFormat="1" x14ac:dyDescent="0.25">
      <c r="Q863" s="321"/>
    </row>
    <row r="864" spans="17:17" s="239" customFormat="1" x14ac:dyDescent="0.25">
      <c r="Q864" s="321"/>
    </row>
    <row r="865" spans="17:17" s="239" customFormat="1" x14ac:dyDescent="0.25">
      <c r="Q865" s="321"/>
    </row>
    <row r="866" spans="17:17" s="239" customFormat="1" x14ac:dyDescent="0.25">
      <c r="Q866" s="321"/>
    </row>
    <row r="867" spans="17:17" s="239" customFormat="1" x14ac:dyDescent="0.25">
      <c r="Q867" s="321"/>
    </row>
    <row r="868" spans="17:17" s="239" customFormat="1" x14ac:dyDescent="0.25">
      <c r="Q868" s="321"/>
    </row>
    <row r="869" spans="17:17" s="239" customFormat="1" x14ac:dyDescent="0.25">
      <c r="Q869" s="321"/>
    </row>
    <row r="870" spans="17:17" s="239" customFormat="1" x14ac:dyDescent="0.25">
      <c r="Q870" s="321"/>
    </row>
    <row r="871" spans="17:17" s="239" customFormat="1" x14ac:dyDescent="0.25">
      <c r="Q871" s="321"/>
    </row>
    <row r="872" spans="17:17" s="239" customFormat="1" x14ac:dyDescent="0.25">
      <c r="Q872" s="321"/>
    </row>
    <row r="873" spans="17:17" s="239" customFormat="1" x14ac:dyDescent="0.25">
      <c r="Q873" s="321"/>
    </row>
    <row r="874" spans="17:17" s="239" customFormat="1" x14ac:dyDescent="0.25">
      <c r="Q874" s="321"/>
    </row>
    <row r="875" spans="17:17" s="239" customFormat="1" x14ac:dyDescent="0.25">
      <c r="Q875" s="321"/>
    </row>
    <row r="876" spans="17:17" s="239" customFormat="1" x14ac:dyDescent="0.25">
      <c r="Q876" s="321"/>
    </row>
    <row r="877" spans="17:17" s="239" customFormat="1" x14ac:dyDescent="0.25">
      <c r="Q877" s="321"/>
    </row>
    <row r="878" spans="17:17" s="239" customFormat="1" x14ac:dyDescent="0.25">
      <c r="Q878" s="321"/>
    </row>
    <row r="879" spans="17:17" s="239" customFormat="1" x14ac:dyDescent="0.25">
      <c r="Q879" s="321"/>
    </row>
    <row r="880" spans="17:17" s="239" customFormat="1" x14ac:dyDescent="0.25">
      <c r="Q880" s="321"/>
    </row>
    <row r="881" spans="17:17" s="239" customFormat="1" x14ac:dyDescent="0.25">
      <c r="Q881" s="321"/>
    </row>
    <row r="882" spans="17:17" s="239" customFormat="1" x14ac:dyDescent="0.25">
      <c r="Q882" s="321"/>
    </row>
    <row r="883" spans="17:17" s="239" customFormat="1" x14ac:dyDescent="0.25">
      <c r="Q883" s="321"/>
    </row>
    <row r="884" spans="17:17" s="239" customFormat="1" x14ac:dyDescent="0.25">
      <c r="Q884" s="321"/>
    </row>
    <row r="885" spans="17:17" s="239" customFormat="1" x14ac:dyDescent="0.25">
      <c r="Q885" s="321"/>
    </row>
    <row r="886" spans="17:17" s="239" customFormat="1" x14ac:dyDescent="0.25">
      <c r="Q886" s="321"/>
    </row>
    <row r="887" spans="17:17" s="239" customFormat="1" x14ac:dyDescent="0.25">
      <c r="Q887" s="321"/>
    </row>
    <row r="888" spans="17:17" s="239" customFormat="1" x14ac:dyDescent="0.25">
      <c r="Q888" s="321"/>
    </row>
    <row r="889" spans="17:17" s="239" customFormat="1" x14ac:dyDescent="0.25">
      <c r="Q889" s="321"/>
    </row>
    <row r="890" spans="17:17" s="239" customFormat="1" x14ac:dyDescent="0.25">
      <c r="Q890" s="321"/>
    </row>
    <row r="891" spans="17:17" s="239" customFormat="1" x14ac:dyDescent="0.25">
      <c r="Q891" s="321"/>
    </row>
    <row r="892" spans="17:17" s="239" customFormat="1" x14ac:dyDescent="0.25">
      <c r="Q892" s="321"/>
    </row>
    <row r="893" spans="17:17" s="239" customFormat="1" x14ac:dyDescent="0.25">
      <c r="Q893" s="321"/>
    </row>
    <row r="894" spans="17:17" s="239" customFormat="1" x14ac:dyDescent="0.25">
      <c r="Q894" s="321"/>
    </row>
    <row r="895" spans="17:17" s="239" customFormat="1" x14ac:dyDescent="0.25">
      <c r="Q895" s="321"/>
    </row>
    <row r="896" spans="17:17" s="239" customFormat="1" x14ac:dyDescent="0.25">
      <c r="Q896" s="321"/>
    </row>
    <row r="897" spans="17:17" s="239" customFormat="1" x14ac:dyDescent="0.25">
      <c r="Q897" s="321"/>
    </row>
    <row r="898" spans="17:17" s="239" customFormat="1" x14ac:dyDescent="0.25">
      <c r="Q898" s="321"/>
    </row>
    <row r="899" spans="17:17" s="239" customFormat="1" x14ac:dyDescent="0.25">
      <c r="Q899" s="321"/>
    </row>
    <row r="900" spans="17:17" s="239" customFormat="1" x14ac:dyDescent="0.25">
      <c r="Q900" s="321"/>
    </row>
    <row r="901" spans="17:17" s="239" customFormat="1" x14ac:dyDescent="0.25">
      <c r="Q901" s="321"/>
    </row>
    <row r="902" spans="17:17" s="239" customFormat="1" x14ac:dyDescent="0.25">
      <c r="Q902" s="321"/>
    </row>
    <row r="903" spans="17:17" s="239" customFormat="1" x14ac:dyDescent="0.25">
      <c r="Q903" s="321"/>
    </row>
    <row r="904" spans="17:17" s="239" customFormat="1" x14ac:dyDescent="0.25">
      <c r="Q904" s="321"/>
    </row>
    <row r="905" spans="17:17" s="239" customFormat="1" x14ac:dyDescent="0.25">
      <c r="Q905" s="321"/>
    </row>
    <row r="906" spans="17:17" s="239" customFormat="1" x14ac:dyDescent="0.25">
      <c r="Q906" s="321"/>
    </row>
    <row r="907" spans="17:17" s="239" customFormat="1" x14ac:dyDescent="0.25">
      <c r="Q907" s="321"/>
    </row>
    <row r="908" spans="17:17" s="239" customFormat="1" x14ac:dyDescent="0.25">
      <c r="Q908" s="321"/>
    </row>
    <row r="909" spans="17:17" s="239" customFormat="1" x14ac:dyDescent="0.25">
      <c r="Q909" s="321"/>
    </row>
    <row r="910" spans="17:17" s="239" customFormat="1" x14ac:dyDescent="0.25">
      <c r="Q910" s="321"/>
    </row>
    <row r="911" spans="17:17" s="239" customFormat="1" x14ac:dyDescent="0.25">
      <c r="Q911" s="321"/>
    </row>
    <row r="912" spans="17:17" s="239" customFormat="1" x14ac:dyDescent="0.25">
      <c r="Q912" s="321"/>
    </row>
    <row r="913" spans="17:17" s="239" customFormat="1" x14ac:dyDescent="0.25">
      <c r="Q913" s="321"/>
    </row>
    <row r="914" spans="17:17" s="239" customFormat="1" x14ac:dyDescent="0.25">
      <c r="Q914" s="321"/>
    </row>
    <row r="915" spans="17:17" s="239" customFormat="1" x14ac:dyDescent="0.25">
      <c r="Q915" s="321"/>
    </row>
    <row r="916" spans="17:17" s="239" customFormat="1" x14ac:dyDescent="0.25">
      <c r="Q916" s="321"/>
    </row>
    <row r="917" spans="17:17" s="239" customFormat="1" x14ac:dyDescent="0.25">
      <c r="Q917" s="321"/>
    </row>
    <row r="918" spans="17:17" s="239" customFormat="1" x14ac:dyDescent="0.25">
      <c r="Q918" s="321"/>
    </row>
    <row r="919" spans="17:17" s="239" customFormat="1" x14ac:dyDescent="0.25">
      <c r="Q919" s="321"/>
    </row>
    <row r="920" spans="17:17" s="239" customFormat="1" x14ac:dyDescent="0.25">
      <c r="Q920" s="321"/>
    </row>
    <row r="921" spans="17:17" s="239" customFormat="1" x14ac:dyDescent="0.25">
      <c r="Q921" s="321"/>
    </row>
    <row r="922" spans="17:17" s="239" customFormat="1" x14ac:dyDescent="0.25">
      <c r="Q922" s="321"/>
    </row>
    <row r="923" spans="17:17" s="239" customFormat="1" x14ac:dyDescent="0.25">
      <c r="Q923" s="321"/>
    </row>
    <row r="924" spans="17:17" s="239" customFormat="1" x14ac:dyDescent="0.25">
      <c r="Q924" s="321"/>
    </row>
    <row r="925" spans="17:17" s="239" customFormat="1" x14ac:dyDescent="0.25">
      <c r="Q925" s="321"/>
    </row>
    <row r="926" spans="17:17" s="239" customFormat="1" x14ac:dyDescent="0.25">
      <c r="Q926" s="321"/>
    </row>
    <row r="927" spans="17:17" s="239" customFormat="1" x14ac:dyDescent="0.25">
      <c r="Q927" s="321"/>
    </row>
    <row r="928" spans="17:17" s="239" customFormat="1" x14ac:dyDescent="0.25">
      <c r="Q928" s="321"/>
    </row>
    <row r="929" spans="17:17" s="239" customFormat="1" x14ac:dyDescent="0.25">
      <c r="Q929" s="321"/>
    </row>
    <row r="930" spans="17:17" s="239" customFormat="1" x14ac:dyDescent="0.25">
      <c r="Q930" s="321"/>
    </row>
    <row r="931" spans="17:17" s="239" customFormat="1" x14ac:dyDescent="0.25">
      <c r="Q931" s="321"/>
    </row>
    <row r="932" spans="17:17" s="239" customFormat="1" x14ac:dyDescent="0.25">
      <c r="Q932" s="321"/>
    </row>
    <row r="933" spans="17:17" s="239" customFormat="1" x14ac:dyDescent="0.25">
      <c r="Q933" s="321"/>
    </row>
    <row r="934" spans="17:17" s="239" customFormat="1" x14ac:dyDescent="0.25">
      <c r="Q934" s="321"/>
    </row>
    <row r="935" spans="17:17" s="239" customFormat="1" x14ac:dyDescent="0.25">
      <c r="Q935" s="321"/>
    </row>
    <row r="936" spans="17:17" s="239" customFormat="1" x14ac:dyDescent="0.25">
      <c r="Q936" s="321"/>
    </row>
    <row r="937" spans="17:17" s="239" customFormat="1" x14ac:dyDescent="0.25">
      <c r="Q937" s="321"/>
    </row>
    <row r="938" spans="17:17" s="239" customFormat="1" x14ac:dyDescent="0.25">
      <c r="Q938" s="321"/>
    </row>
    <row r="939" spans="17:17" s="239" customFormat="1" x14ac:dyDescent="0.25">
      <c r="Q939" s="321"/>
    </row>
    <row r="940" spans="17:17" s="239" customFormat="1" x14ac:dyDescent="0.25">
      <c r="Q940" s="321"/>
    </row>
    <row r="941" spans="17:17" s="239" customFormat="1" x14ac:dyDescent="0.25">
      <c r="Q941" s="321"/>
    </row>
    <row r="942" spans="17:17" s="239" customFormat="1" x14ac:dyDescent="0.25">
      <c r="Q942" s="321"/>
    </row>
    <row r="943" spans="17:17" s="239" customFormat="1" x14ac:dyDescent="0.25">
      <c r="Q943" s="321"/>
    </row>
    <row r="944" spans="17:17" s="239" customFormat="1" x14ac:dyDescent="0.25">
      <c r="Q944" s="321"/>
    </row>
    <row r="945" spans="17:17" s="239" customFormat="1" x14ac:dyDescent="0.25">
      <c r="Q945" s="321"/>
    </row>
    <row r="946" spans="17:17" s="239" customFormat="1" x14ac:dyDescent="0.25">
      <c r="Q946" s="321"/>
    </row>
    <row r="947" spans="17:17" s="239" customFormat="1" x14ac:dyDescent="0.25">
      <c r="Q947" s="321"/>
    </row>
    <row r="948" spans="17:17" s="239" customFormat="1" x14ac:dyDescent="0.25">
      <c r="Q948" s="321"/>
    </row>
    <row r="949" spans="17:17" s="239" customFormat="1" x14ac:dyDescent="0.25">
      <c r="Q949" s="321"/>
    </row>
    <row r="950" spans="17:17" s="239" customFormat="1" x14ac:dyDescent="0.25">
      <c r="Q950" s="321"/>
    </row>
    <row r="951" spans="17:17" s="239" customFormat="1" x14ac:dyDescent="0.25">
      <c r="Q951" s="321"/>
    </row>
    <row r="952" spans="17:17" s="239" customFormat="1" x14ac:dyDescent="0.25">
      <c r="Q952" s="321"/>
    </row>
    <row r="953" spans="17:17" s="239" customFormat="1" x14ac:dyDescent="0.25">
      <c r="Q953" s="321"/>
    </row>
    <row r="954" spans="17:17" s="239" customFormat="1" x14ac:dyDescent="0.25">
      <c r="Q954" s="321"/>
    </row>
    <row r="955" spans="17:17" s="239" customFormat="1" x14ac:dyDescent="0.25">
      <c r="Q955" s="321"/>
    </row>
    <row r="956" spans="17:17" s="239" customFormat="1" x14ac:dyDescent="0.25">
      <c r="Q956" s="321"/>
    </row>
    <row r="957" spans="17:17" s="239" customFormat="1" x14ac:dyDescent="0.25">
      <c r="Q957" s="321"/>
    </row>
    <row r="958" spans="17:17" s="239" customFormat="1" x14ac:dyDescent="0.25">
      <c r="Q958" s="321"/>
    </row>
    <row r="959" spans="17:17" s="239" customFormat="1" x14ac:dyDescent="0.25">
      <c r="Q959" s="321"/>
    </row>
    <row r="960" spans="17:17" s="239" customFormat="1" x14ac:dyDescent="0.25">
      <c r="Q960" s="321"/>
    </row>
    <row r="961" spans="17:17" s="239" customFormat="1" x14ac:dyDescent="0.25">
      <c r="Q961" s="321"/>
    </row>
    <row r="962" spans="17:17" s="239" customFormat="1" x14ac:dyDescent="0.25">
      <c r="Q962" s="321"/>
    </row>
    <row r="963" spans="17:17" s="239" customFormat="1" x14ac:dyDescent="0.25">
      <c r="Q963" s="321"/>
    </row>
    <row r="964" spans="17:17" s="239" customFormat="1" x14ac:dyDescent="0.25">
      <c r="Q964" s="321"/>
    </row>
    <row r="965" spans="17:17" s="239" customFormat="1" x14ac:dyDescent="0.25">
      <c r="Q965" s="321"/>
    </row>
    <row r="966" spans="17:17" s="239" customFormat="1" x14ac:dyDescent="0.25">
      <c r="Q966" s="321"/>
    </row>
    <row r="967" spans="17:17" s="239" customFormat="1" x14ac:dyDescent="0.25">
      <c r="Q967" s="321"/>
    </row>
    <row r="968" spans="17:17" s="239" customFormat="1" x14ac:dyDescent="0.25">
      <c r="Q968" s="321"/>
    </row>
    <row r="969" spans="17:17" s="239" customFormat="1" x14ac:dyDescent="0.25">
      <c r="Q969" s="321"/>
    </row>
    <row r="970" spans="17:17" s="239" customFormat="1" x14ac:dyDescent="0.25">
      <c r="Q970" s="321"/>
    </row>
    <row r="971" spans="17:17" s="239" customFormat="1" x14ac:dyDescent="0.25">
      <c r="Q971" s="321"/>
    </row>
    <row r="972" spans="17:17" s="239" customFormat="1" x14ac:dyDescent="0.25">
      <c r="Q972" s="321"/>
    </row>
    <row r="973" spans="17:17" s="239" customFormat="1" x14ac:dyDescent="0.25">
      <c r="Q973" s="321"/>
    </row>
    <row r="974" spans="17:17" s="239" customFormat="1" x14ac:dyDescent="0.25">
      <c r="Q974" s="321"/>
    </row>
    <row r="975" spans="17:17" s="239" customFormat="1" x14ac:dyDescent="0.25">
      <c r="Q975" s="321"/>
    </row>
    <row r="976" spans="17:17" s="239" customFormat="1" x14ac:dyDescent="0.25">
      <c r="Q976" s="321"/>
    </row>
    <row r="977" spans="17:17" s="239" customFormat="1" x14ac:dyDescent="0.25">
      <c r="Q977" s="321"/>
    </row>
    <row r="978" spans="17:17" s="239" customFormat="1" x14ac:dyDescent="0.25">
      <c r="Q978" s="321"/>
    </row>
    <row r="979" spans="17:17" s="239" customFormat="1" x14ac:dyDescent="0.25">
      <c r="Q979" s="321"/>
    </row>
    <row r="980" spans="17:17" s="239" customFormat="1" x14ac:dyDescent="0.25">
      <c r="Q980" s="321"/>
    </row>
    <row r="981" spans="17:17" s="239" customFormat="1" x14ac:dyDescent="0.25">
      <c r="Q981" s="321"/>
    </row>
    <row r="982" spans="17:17" s="239" customFormat="1" x14ac:dyDescent="0.25">
      <c r="Q982" s="321"/>
    </row>
    <row r="983" spans="17:17" s="239" customFormat="1" x14ac:dyDescent="0.25">
      <c r="Q983" s="321"/>
    </row>
    <row r="984" spans="17:17" s="239" customFormat="1" x14ac:dyDescent="0.25">
      <c r="Q984" s="321"/>
    </row>
    <row r="985" spans="17:17" s="239" customFormat="1" x14ac:dyDescent="0.25">
      <c r="Q985" s="321"/>
    </row>
    <row r="986" spans="17:17" s="239" customFormat="1" x14ac:dyDescent="0.25">
      <c r="Q986" s="321"/>
    </row>
    <row r="987" spans="17:17" s="239" customFormat="1" x14ac:dyDescent="0.25">
      <c r="Q987" s="321"/>
    </row>
    <row r="988" spans="17:17" s="239" customFormat="1" x14ac:dyDescent="0.25">
      <c r="Q988" s="321"/>
    </row>
    <row r="989" spans="17:17" s="239" customFormat="1" x14ac:dyDescent="0.25">
      <c r="Q989" s="321"/>
    </row>
    <row r="990" spans="17:17" s="239" customFormat="1" x14ac:dyDescent="0.25">
      <c r="Q990" s="321"/>
    </row>
    <row r="991" spans="17:17" s="239" customFormat="1" x14ac:dyDescent="0.25">
      <c r="Q991" s="321"/>
    </row>
    <row r="992" spans="17:17" s="239" customFormat="1" x14ac:dyDescent="0.25">
      <c r="Q992" s="321"/>
    </row>
    <row r="993" spans="17:17" s="239" customFormat="1" x14ac:dyDescent="0.25">
      <c r="Q993" s="321"/>
    </row>
    <row r="994" spans="17:17" s="239" customFormat="1" x14ac:dyDescent="0.25">
      <c r="Q994" s="321"/>
    </row>
    <row r="995" spans="17:17" s="239" customFormat="1" x14ac:dyDescent="0.25">
      <c r="Q995" s="321"/>
    </row>
    <row r="996" spans="17:17" s="239" customFormat="1" x14ac:dyDescent="0.25">
      <c r="Q996" s="321"/>
    </row>
    <row r="997" spans="17:17" s="239" customFormat="1" x14ac:dyDescent="0.25">
      <c r="Q997" s="321"/>
    </row>
    <row r="998" spans="17:17" s="239" customFormat="1" x14ac:dyDescent="0.25">
      <c r="Q998" s="321"/>
    </row>
    <row r="999" spans="17:17" s="239" customFormat="1" x14ac:dyDescent="0.25">
      <c r="Q999" s="321"/>
    </row>
    <row r="1000" spans="17:17" s="239" customFormat="1" x14ac:dyDescent="0.25">
      <c r="Q1000" s="321"/>
    </row>
    <row r="1001" spans="17:17" s="239" customFormat="1" x14ac:dyDescent="0.25">
      <c r="Q1001" s="321"/>
    </row>
    <row r="1002" spans="17:17" s="239" customFormat="1" x14ac:dyDescent="0.25">
      <c r="Q1002" s="321"/>
    </row>
    <row r="1003" spans="17:17" s="239" customFormat="1" x14ac:dyDescent="0.25">
      <c r="Q1003" s="321"/>
    </row>
    <row r="1004" spans="17:17" s="239" customFormat="1" x14ac:dyDescent="0.25">
      <c r="Q1004" s="321"/>
    </row>
    <row r="1005" spans="17:17" s="239" customFormat="1" x14ac:dyDescent="0.25">
      <c r="Q1005" s="321"/>
    </row>
    <row r="1006" spans="17:17" s="239" customFormat="1" x14ac:dyDescent="0.25">
      <c r="Q1006" s="321"/>
    </row>
    <row r="1007" spans="17:17" s="239" customFormat="1" x14ac:dyDescent="0.25">
      <c r="Q1007" s="321"/>
    </row>
    <row r="1008" spans="17:17" s="239" customFormat="1" x14ac:dyDescent="0.25">
      <c r="Q1008" s="321"/>
    </row>
    <row r="1009" spans="17:17" s="239" customFormat="1" x14ac:dyDescent="0.25">
      <c r="Q1009" s="321"/>
    </row>
    <row r="1010" spans="17:17" s="239" customFormat="1" x14ac:dyDescent="0.25">
      <c r="Q1010" s="321"/>
    </row>
    <row r="1011" spans="17:17" s="239" customFormat="1" x14ac:dyDescent="0.25">
      <c r="Q1011" s="321"/>
    </row>
    <row r="1012" spans="17:17" s="239" customFormat="1" x14ac:dyDescent="0.25">
      <c r="Q1012" s="321"/>
    </row>
    <row r="1013" spans="17:17" s="239" customFormat="1" x14ac:dyDescent="0.25">
      <c r="Q1013" s="321"/>
    </row>
    <row r="1014" spans="17:17" s="239" customFormat="1" x14ac:dyDescent="0.25">
      <c r="Q1014" s="321"/>
    </row>
    <row r="1015" spans="17:17" s="239" customFormat="1" x14ac:dyDescent="0.25">
      <c r="Q1015" s="321"/>
    </row>
    <row r="1016" spans="17:17" s="239" customFormat="1" x14ac:dyDescent="0.25">
      <c r="Q1016" s="321"/>
    </row>
    <row r="1017" spans="17:17" s="239" customFormat="1" x14ac:dyDescent="0.25">
      <c r="Q1017" s="321"/>
    </row>
    <row r="1018" spans="17:17" s="239" customFormat="1" x14ac:dyDescent="0.25">
      <c r="Q1018" s="321"/>
    </row>
    <row r="1019" spans="17:17" s="239" customFormat="1" x14ac:dyDescent="0.25">
      <c r="Q1019" s="321"/>
    </row>
    <row r="1020" spans="17:17" s="239" customFormat="1" x14ac:dyDescent="0.25">
      <c r="Q1020" s="321"/>
    </row>
    <row r="1021" spans="17:17" s="239" customFormat="1" x14ac:dyDescent="0.25">
      <c r="Q1021" s="321"/>
    </row>
    <row r="1022" spans="17:17" s="239" customFormat="1" x14ac:dyDescent="0.25">
      <c r="Q1022" s="321"/>
    </row>
    <row r="1023" spans="17:17" s="239" customFormat="1" x14ac:dyDescent="0.25">
      <c r="Q1023" s="321"/>
    </row>
    <row r="1024" spans="17:17" s="239" customFormat="1" x14ac:dyDescent="0.25">
      <c r="Q1024" s="321"/>
    </row>
    <row r="1025" spans="17:17" s="239" customFormat="1" x14ac:dyDescent="0.25">
      <c r="Q1025" s="321"/>
    </row>
    <row r="1026" spans="17:17" s="239" customFormat="1" x14ac:dyDescent="0.25">
      <c r="Q1026" s="321"/>
    </row>
    <row r="1027" spans="17:17" s="239" customFormat="1" x14ac:dyDescent="0.25">
      <c r="Q1027" s="321"/>
    </row>
    <row r="1028" spans="17:17" s="239" customFormat="1" x14ac:dyDescent="0.25">
      <c r="Q1028" s="321"/>
    </row>
    <row r="1029" spans="17:17" s="239" customFormat="1" x14ac:dyDescent="0.25">
      <c r="Q1029" s="321"/>
    </row>
    <row r="1030" spans="17:17" s="239" customFormat="1" x14ac:dyDescent="0.25">
      <c r="Q1030" s="321"/>
    </row>
    <row r="1031" spans="17:17" s="239" customFormat="1" x14ac:dyDescent="0.25">
      <c r="Q1031" s="321"/>
    </row>
    <row r="1032" spans="17:17" s="239" customFormat="1" x14ac:dyDescent="0.25">
      <c r="Q1032" s="321"/>
    </row>
    <row r="1033" spans="17:17" s="239" customFormat="1" x14ac:dyDescent="0.25">
      <c r="Q1033" s="321"/>
    </row>
    <row r="1034" spans="17:17" s="239" customFormat="1" x14ac:dyDescent="0.25">
      <c r="Q1034" s="321"/>
    </row>
    <row r="1035" spans="17:17" s="239" customFormat="1" x14ac:dyDescent="0.25">
      <c r="Q1035" s="321"/>
    </row>
    <row r="1036" spans="17:17" s="239" customFormat="1" x14ac:dyDescent="0.25">
      <c r="Q1036" s="321"/>
    </row>
    <row r="1037" spans="17:17" s="239" customFormat="1" x14ac:dyDescent="0.25">
      <c r="Q1037" s="321"/>
    </row>
    <row r="1038" spans="17:17" s="239" customFormat="1" x14ac:dyDescent="0.25">
      <c r="Q1038" s="321"/>
    </row>
    <row r="1039" spans="17:17" s="239" customFormat="1" x14ac:dyDescent="0.25">
      <c r="Q1039" s="321"/>
    </row>
    <row r="1040" spans="17:17" s="239" customFormat="1" x14ac:dyDescent="0.25">
      <c r="Q1040" s="321"/>
    </row>
    <row r="1041" spans="17:17" s="239" customFormat="1" x14ac:dyDescent="0.25">
      <c r="Q1041" s="321"/>
    </row>
    <row r="1042" spans="17:17" s="239" customFormat="1" x14ac:dyDescent="0.25">
      <c r="Q1042" s="321"/>
    </row>
    <row r="1043" spans="17:17" s="239" customFormat="1" x14ac:dyDescent="0.25">
      <c r="Q1043" s="321"/>
    </row>
    <row r="1044" spans="17:17" s="239" customFormat="1" x14ac:dyDescent="0.25">
      <c r="Q1044" s="321"/>
    </row>
    <row r="1045" spans="17:17" s="239" customFormat="1" x14ac:dyDescent="0.25">
      <c r="Q1045" s="321"/>
    </row>
    <row r="1046" spans="17:17" s="239" customFormat="1" x14ac:dyDescent="0.25">
      <c r="Q1046" s="321"/>
    </row>
    <row r="1047" spans="17:17" s="239" customFormat="1" x14ac:dyDescent="0.25">
      <c r="Q1047" s="321"/>
    </row>
    <row r="1048" spans="17:17" s="239" customFormat="1" x14ac:dyDescent="0.25">
      <c r="Q1048" s="321"/>
    </row>
    <row r="1049" spans="17:17" s="239" customFormat="1" x14ac:dyDescent="0.25">
      <c r="Q1049" s="321"/>
    </row>
    <row r="1050" spans="17:17" s="239" customFormat="1" x14ac:dyDescent="0.25">
      <c r="Q1050" s="321"/>
    </row>
    <row r="1051" spans="17:17" s="239" customFormat="1" x14ac:dyDescent="0.25">
      <c r="Q1051" s="321"/>
    </row>
    <row r="1052" spans="17:17" s="239" customFormat="1" x14ac:dyDescent="0.25">
      <c r="Q1052" s="321"/>
    </row>
    <row r="1053" spans="17:17" s="239" customFormat="1" x14ac:dyDescent="0.25">
      <c r="Q1053" s="321"/>
    </row>
    <row r="1054" spans="17:17" s="239" customFormat="1" x14ac:dyDescent="0.25">
      <c r="Q1054" s="321"/>
    </row>
    <row r="1055" spans="17:17" s="239" customFormat="1" x14ac:dyDescent="0.25">
      <c r="Q1055" s="321"/>
    </row>
    <row r="1056" spans="17:17" s="239" customFormat="1" x14ac:dyDescent="0.25">
      <c r="Q1056" s="321"/>
    </row>
    <row r="1057" spans="17:17" s="239" customFormat="1" x14ac:dyDescent="0.25">
      <c r="Q1057" s="321"/>
    </row>
    <row r="1058" spans="17:17" s="239" customFormat="1" x14ac:dyDescent="0.25">
      <c r="Q1058" s="321"/>
    </row>
    <row r="1059" spans="17:17" s="239" customFormat="1" x14ac:dyDescent="0.25">
      <c r="Q1059" s="321"/>
    </row>
    <row r="1060" spans="17:17" s="239" customFormat="1" x14ac:dyDescent="0.25">
      <c r="Q1060" s="321"/>
    </row>
    <row r="1061" spans="17:17" s="239" customFormat="1" x14ac:dyDescent="0.25">
      <c r="Q1061" s="321"/>
    </row>
    <row r="1062" spans="17:17" s="239" customFormat="1" x14ac:dyDescent="0.25">
      <c r="Q1062" s="321"/>
    </row>
    <row r="1063" spans="17:17" s="239" customFormat="1" x14ac:dyDescent="0.25">
      <c r="Q1063" s="321"/>
    </row>
    <row r="1064" spans="17:17" s="239" customFormat="1" x14ac:dyDescent="0.25">
      <c r="Q1064" s="321"/>
    </row>
    <row r="1065" spans="17:17" s="239" customFormat="1" x14ac:dyDescent="0.25">
      <c r="Q1065" s="321"/>
    </row>
    <row r="1066" spans="17:17" s="239" customFormat="1" x14ac:dyDescent="0.25">
      <c r="Q1066" s="321"/>
    </row>
    <row r="1067" spans="17:17" s="239" customFormat="1" x14ac:dyDescent="0.25">
      <c r="Q1067" s="321"/>
    </row>
    <row r="1068" spans="17:17" s="239" customFormat="1" x14ac:dyDescent="0.25">
      <c r="Q1068" s="321"/>
    </row>
    <row r="1069" spans="17:17" s="239" customFormat="1" x14ac:dyDescent="0.25">
      <c r="Q1069" s="321"/>
    </row>
    <row r="1070" spans="17:17" s="239" customFormat="1" x14ac:dyDescent="0.25">
      <c r="Q1070" s="321"/>
    </row>
    <row r="1071" spans="17:17" s="239" customFormat="1" x14ac:dyDescent="0.25">
      <c r="Q1071" s="321"/>
    </row>
    <row r="1072" spans="17:17" s="239" customFormat="1" x14ac:dyDescent="0.25">
      <c r="Q1072" s="321"/>
    </row>
    <row r="1073" spans="17:17" s="239" customFormat="1" x14ac:dyDescent="0.25">
      <c r="Q1073" s="321"/>
    </row>
    <row r="1074" spans="17:17" s="239" customFormat="1" x14ac:dyDescent="0.25">
      <c r="Q1074" s="321"/>
    </row>
    <row r="1075" spans="17:17" s="239" customFormat="1" x14ac:dyDescent="0.25">
      <c r="Q1075" s="321"/>
    </row>
    <row r="1076" spans="17:17" s="239" customFormat="1" x14ac:dyDescent="0.25">
      <c r="Q1076" s="321"/>
    </row>
    <row r="1077" spans="17:17" s="239" customFormat="1" x14ac:dyDescent="0.25">
      <c r="Q1077" s="321"/>
    </row>
    <row r="1078" spans="17:17" s="239" customFormat="1" x14ac:dyDescent="0.25">
      <c r="Q1078" s="321"/>
    </row>
    <row r="1079" spans="17:17" s="239" customFormat="1" x14ac:dyDescent="0.25">
      <c r="Q1079" s="321"/>
    </row>
    <row r="1080" spans="17:17" s="239" customFormat="1" x14ac:dyDescent="0.25">
      <c r="Q1080" s="321"/>
    </row>
    <row r="1081" spans="17:17" s="239" customFormat="1" x14ac:dyDescent="0.25">
      <c r="Q1081" s="321"/>
    </row>
    <row r="1082" spans="17:17" s="239" customFormat="1" x14ac:dyDescent="0.25">
      <c r="Q1082" s="321"/>
    </row>
    <row r="1083" spans="17:17" s="239" customFormat="1" x14ac:dyDescent="0.25">
      <c r="Q1083" s="321"/>
    </row>
    <row r="1084" spans="17:17" s="239" customFormat="1" x14ac:dyDescent="0.25">
      <c r="Q1084" s="321"/>
    </row>
    <row r="1085" spans="17:17" s="239" customFormat="1" x14ac:dyDescent="0.25">
      <c r="Q1085" s="321"/>
    </row>
    <row r="1086" spans="17:17" s="239" customFormat="1" x14ac:dyDescent="0.25">
      <c r="Q1086" s="321"/>
    </row>
    <row r="1087" spans="17:17" s="239" customFormat="1" x14ac:dyDescent="0.25">
      <c r="Q1087" s="321"/>
    </row>
    <row r="1088" spans="17:17" s="239" customFormat="1" x14ac:dyDescent="0.25">
      <c r="Q1088" s="321"/>
    </row>
    <row r="1089" spans="17:17" s="239" customFormat="1" x14ac:dyDescent="0.25">
      <c r="Q1089" s="321"/>
    </row>
    <row r="1090" spans="17:17" s="239" customFormat="1" x14ac:dyDescent="0.25">
      <c r="Q1090" s="321"/>
    </row>
    <row r="1091" spans="17:17" s="239" customFormat="1" x14ac:dyDescent="0.25">
      <c r="Q1091" s="321"/>
    </row>
    <row r="1092" spans="17:17" s="239" customFormat="1" x14ac:dyDescent="0.25">
      <c r="Q1092" s="321"/>
    </row>
    <row r="1093" spans="17:17" s="239" customFormat="1" x14ac:dyDescent="0.25">
      <c r="Q1093" s="321"/>
    </row>
    <row r="1094" spans="17:17" s="239" customFormat="1" x14ac:dyDescent="0.25">
      <c r="Q1094" s="321"/>
    </row>
    <row r="1095" spans="17:17" s="239" customFormat="1" x14ac:dyDescent="0.25">
      <c r="Q1095" s="321"/>
    </row>
    <row r="1096" spans="17:17" s="239" customFormat="1" x14ac:dyDescent="0.25">
      <c r="Q1096" s="321"/>
    </row>
    <row r="1097" spans="17:17" s="239" customFormat="1" x14ac:dyDescent="0.25">
      <c r="Q1097" s="321"/>
    </row>
    <row r="1098" spans="17:17" s="239" customFormat="1" x14ac:dyDescent="0.25">
      <c r="Q1098" s="321"/>
    </row>
    <row r="1099" spans="17:17" s="239" customFormat="1" x14ac:dyDescent="0.25">
      <c r="Q1099" s="321"/>
    </row>
    <row r="1100" spans="17:17" s="239" customFormat="1" x14ac:dyDescent="0.25">
      <c r="Q1100" s="321"/>
    </row>
    <row r="1101" spans="17:17" s="239" customFormat="1" x14ac:dyDescent="0.25">
      <c r="Q1101" s="321"/>
    </row>
    <row r="1102" spans="17:17" s="239" customFormat="1" x14ac:dyDescent="0.25">
      <c r="Q1102" s="321"/>
    </row>
    <row r="1103" spans="17:17" s="239" customFormat="1" x14ac:dyDescent="0.25">
      <c r="Q1103" s="321"/>
    </row>
    <row r="1104" spans="17:17" s="239" customFormat="1" x14ac:dyDescent="0.25">
      <c r="Q1104" s="321"/>
    </row>
    <row r="1105" spans="17:17" s="239" customFormat="1" x14ac:dyDescent="0.25">
      <c r="Q1105" s="321"/>
    </row>
    <row r="1106" spans="17:17" s="239" customFormat="1" x14ac:dyDescent="0.25">
      <c r="Q1106" s="321"/>
    </row>
    <row r="1107" spans="17:17" s="239" customFormat="1" x14ac:dyDescent="0.25">
      <c r="Q1107" s="321"/>
    </row>
    <row r="1108" spans="17:17" s="239" customFormat="1" x14ac:dyDescent="0.25">
      <c r="Q1108" s="321"/>
    </row>
    <row r="1109" spans="17:17" s="239" customFormat="1" x14ac:dyDescent="0.25">
      <c r="Q1109" s="321"/>
    </row>
    <row r="1110" spans="17:17" s="239" customFormat="1" x14ac:dyDescent="0.25">
      <c r="Q1110" s="321"/>
    </row>
    <row r="1111" spans="17:17" s="239" customFormat="1" x14ac:dyDescent="0.25">
      <c r="Q1111" s="321"/>
    </row>
    <row r="1112" spans="17:17" s="239" customFormat="1" x14ac:dyDescent="0.25">
      <c r="Q1112" s="321"/>
    </row>
    <row r="1113" spans="17:17" s="239" customFormat="1" x14ac:dyDescent="0.25">
      <c r="Q1113" s="321"/>
    </row>
    <row r="1114" spans="17:17" s="239" customFormat="1" x14ac:dyDescent="0.25">
      <c r="Q1114" s="321"/>
    </row>
    <row r="1115" spans="17:17" s="239" customFormat="1" x14ac:dyDescent="0.25">
      <c r="Q1115" s="321"/>
    </row>
    <row r="1116" spans="17:17" s="239" customFormat="1" x14ac:dyDescent="0.25">
      <c r="Q1116" s="321"/>
    </row>
    <row r="1117" spans="17:17" s="239" customFormat="1" x14ac:dyDescent="0.25">
      <c r="Q1117" s="321"/>
    </row>
    <row r="1118" spans="17:17" s="239" customFormat="1" x14ac:dyDescent="0.25">
      <c r="Q1118" s="321"/>
    </row>
    <row r="1119" spans="17:17" s="239" customFormat="1" x14ac:dyDescent="0.25">
      <c r="Q1119" s="321"/>
    </row>
    <row r="1120" spans="17:17" s="239" customFormat="1" x14ac:dyDescent="0.25">
      <c r="Q1120" s="321"/>
    </row>
    <row r="1121" spans="17:17" s="239" customFormat="1" x14ac:dyDescent="0.25">
      <c r="Q1121" s="321"/>
    </row>
    <row r="1122" spans="17:17" s="239" customFormat="1" x14ac:dyDescent="0.25">
      <c r="Q1122" s="321"/>
    </row>
    <row r="1123" spans="17:17" s="239" customFormat="1" x14ac:dyDescent="0.25">
      <c r="Q1123" s="321"/>
    </row>
    <row r="1124" spans="17:17" s="239" customFormat="1" x14ac:dyDescent="0.25">
      <c r="Q1124" s="321"/>
    </row>
    <row r="1125" spans="17:17" s="239" customFormat="1" x14ac:dyDescent="0.25">
      <c r="Q1125" s="321"/>
    </row>
    <row r="1126" spans="17:17" s="239" customFormat="1" x14ac:dyDescent="0.25">
      <c r="Q1126" s="321"/>
    </row>
    <row r="1127" spans="17:17" s="239" customFormat="1" x14ac:dyDescent="0.25">
      <c r="Q1127" s="321"/>
    </row>
    <row r="1128" spans="17:17" s="239" customFormat="1" x14ac:dyDescent="0.25">
      <c r="Q1128" s="321"/>
    </row>
    <row r="1129" spans="17:17" s="239" customFormat="1" x14ac:dyDescent="0.25">
      <c r="Q1129" s="321"/>
    </row>
    <row r="1130" spans="17:17" s="239" customFormat="1" x14ac:dyDescent="0.25">
      <c r="Q1130" s="321"/>
    </row>
    <row r="1131" spans="17:17" s="239" customFormat="1" x14ac:dyDescent="0.25">
      <c r="Q1131" s="321"/>
    </row>
    <row r="1132" spans="17:17" s="239" customFormat="1" x14ac:dyDescent="0.25">
      <c r="Q1132" s="321"/>
    </row>
    <row r="1133" spans="17:17" s="239" customFormat="1" x14ac:dyDescent="0.25">
      <c r="Q1133" s="321"/>
    </row>
    <row r="1134" spans="17:17" s="239" customFormat="1" x14ac:dyDescent="0.25">
      <c r="Q1134" s="321"/>
    </row>
    <row r="1135" spans="17:17" s="239" customFormat="1" x14ac:dyDescent="0.25">
      <c r="Q1135" s="321"/>
    </row>
    <row r="1136" spans="17:17" s="239" customFormat="1" x14ac:dyDescent="0.25">
      <c r="Q1136" s="321"/>
    </row>
    <row r="1137" spans="17:17" s="239" customFormat="1" x14ac:dyDescent="0.25">
      <c r="Q1137" s="321"/>
    </row>
    <row r="1138" spans="17:17" s="239" customFormat="1" x14ac:dyDescent="0.25">
      <c r="Q1138" s="321"/>
    </row>
    <row r="1139" spans="17:17" s="239" customFormat="1" x14ac:dyDescent="0.25">
      <c r="Q1139" s="321"/>
    </row>
    <row r="1140" spans="17:17" s="239" customFormat="1" x14ac:dyDescent="0.25">
      <c r="Q1140" s="321"/>
    </row>
    <row r="1141" spans="17:17" s="239" customFormat="1" x14ac:dyDescent="0.25">
      <c r="Q1141" s="321"/>
    </row>
    <row r="1142" spans="17:17" s="239" customFormat="1" x14ac:dyDescent="0.25">
      <c r="Q1142" s="321"/>
    </row>
    <row r="1143" spans="17:17" s="239" customFormat="1" x14ac:dyDescent="0.25">
      <c r="Q1143" s="321"/>
    </row>
    <row r="1144" spans="17:17" s="239" customFormat="1" x14ac:dyDescent="0.25">
      <c r="Q1144" s="321"/>
    </row>
    <row r="1145" spans="17:17" s="239" customFormat="1" x14ac:dyDescent="0.25">
      <c r="Q1145" s="321"/>
    </row>
    <row r="1146" spans="17:17" s="239" customFormat="1" x14ac:dyDescent="0.25">
      <c r="Q1146" s="321"/>
    </row>
    <row r="1147" spans="17:17" s="239" customFormat="1" x14ac:dyDescent="0.25">
      <c r="Q1147" s="321"/>
    </row>
    <row r="1148" spans="17:17" s="239" customFormat="1" x14ac:dyDescent="0.25">
      <c r="Q1148" s="321"/>
    </row>
    <row r="1149" spans="17:17" s="239" customFormat="1" x14ac:dyDescent="0.25">
      <c r="Q1149" s="321"/>
    </row>
    <row r="1150" spans="17:17" s="239" customFormat="1" x14ac:dyDescent="0.25">
      <c r="Q1150" s="321"/>
    </row>
    <row r="1151" spans="17:17" s="239" customFormat="1" x14ac:dyDescent="0.25">
      <c r="Q1151" s="321"/>
    </row>
    <row r="1152" spans="17:17" s="239" customFormat="1" x14ac:dyDescent="0.25">
      <c r="Q1152" s="321"/>
    </row>
    <row r="1153" spans="17:17" s="239" customFormat="1" x14ac:dyDescent="0.25">
      <c r="Q1153" s="321"/>
    </row>
    <row r="1154" spans="17:17" s="239" customFormat="1" x14ac:dyDescent="0.25">
      <c r="Q1154" s="321"/>
    </row>
    <row r="1155" spans="17:17" s="239" customFormat="1" x14ac:dyDescent="0.25">
      <c r="Q1155" s="321"/>
    </row>
    <row r="1156" spans="17:17" s="239" customFormat="1" x14ac:dyDescent="0.25">
      <c r="Q1156" s="321"/>
    </row>
    <row r="1157" spans="17:17" s="239" customFormat="1" x14ac:dyDescent="0.25">
      <c r="Q1157" s="321"/>
    </row>
    <row r="1158" spans="17:17" s="239" customFormat="1" x14ac:dyDescent="0.25">
      <c r="Q1158" s="321"/>
    </row>
    <row r="1159" spans="17:17" s="239" customFormat="1" x14ac:dyDescent="0.25">
      <c r="Q1159" s="321"/>
    </row>
    <row r="1160" spans="17:17" s="239" customFormat="1" x14ac:dyDescent="0.25">
      <c r="Q1160" s="321"/>
    </row>
    <row r="1161" spans="17:17" s="239" customFormat="1" x14ac:dyDescent="0.25">
      <c r="Q1161" s="321"/>
    </row>
    <row r="1162" spans="17:17" s="239" customFormat="1" x14ac:dyDescent="0.25">
      <c r="Q1162" s="321"/>
    </row>
    <row r="1163" spans="17:17" s="239" customFormat="1" x14ac:dyDescent="0.25">
      <c r="Q1163" s="321"/>
    </row>
    <row r="1164" spans="17:17" s="239" customFormat="1" x14ac:dyDescent="0.25">
      <c r="Q1164" s="321"/>
    </row>
    <row r="1165" spans="17:17" s="239" customFormat="1" x14ac:dyDescent="0.25">
      <c r="Q1165" s="321"/>
    </row>
    <row r="1166" spans="17:17" s="239" customFormat="1" x14ac:dyDescent="0.25">
      <c r="Q1166" s="321"/>
    </row>
    <row r="1167" spans="17:17" s="239" customFormat="1" x14ac:dyDescent="0.25">
      <c r="Q1167" s="321"/>
    </row>
    <row r="1168" spans="17:17" s="239" customFormat="1" x14ac:dyDescent="0.25">
      <c r="Q1168" s="321"/>
    </row>
    <row r="1169" spans="17:17" s="239" customFormat="1" x14ac:dyDescent="0.25">
      <c r="Q1169" s="321"/>
    </row>
    <row r="1170" spans="17:17" s="239" customFormat="1" x14ac:dyDescent="0.25">
      <c r="Q1170" s="321"/>
    </row>
    <row r="1171" spans="17:17" s="239" customFormat="1" x14ac:dyDescent="0.25">
      <c r="Q1171" s="321"/>
    </row>
    <row r="1172" spans="17:17" s="239" customFormat="1" x14ac:dyDescent="0.25">
      <c r="Q1172" s="321"/>
    </row>
    <row r="1173" spans="17:17" s="239" customFormat="1" x14ac:dyDescent="0.25">
      <c r="Q1173" s="321"/>
    </row>
    <row r="1174" spans="17:17" s="239" customFormat="1" x14ac:dyDescent="0.25">
      <c r="Q1174" s="321"/>
    </row>
    <row r="1175" spans="17:17" s="239" customFormat="1" x14ac:dyDescent="0.25">
      <c r="Q1175" s="321"/>
    </row>
    <row r="1176" spans="17:17" s="239" customFormat="1" x14ac:dyDescent="0.25">
      <c r="Q1176" s="321"/>
    </row>
    <row r="1177" spans="17:17" s="239" customFormat="1" x14ac:dyDescent="0.25">
      <c r="Q1177" s="321"/>
    </row>
    <row r="1178" spans="17:17" s="239" customFormat="1" x14ac:dyDescent="0.25">
      <c r="Q1178" s="321"/>
    </row>
    <row r="1179" spans="17:17" s="239" customFormat="1" x14ac:dyDescent="0.25">
      <c r="Q1179" s="321"/>
    </row>
    <row r="1180" spans="17:17" s="239" customFormat="1" x14ac:dyDescent="0.25">
      <c r="Q1180" s="321"/>
    </row>
    <row r="1181" spans="17:17" s="239" customFormat="1" x14ac:dyDescent="0.25">
      <c r="Q1181" s="321"/>
    </row>
    <row r="1182" spans="17:17" s="239" customFormat="1" x14ac:dyDescent="0.25">
      <c r="Q1182" s="321"/>
    </row>
    <row r="1183" spans="17:17" s="239" customFormat="1" x14ac:dyDescent="0.25">
      <c r="Q1183" s="321"/>
    </row>
    <row r="1184" spans="17:17" s="239" customFormat="1" x14ac:dyDescent="0.25">
      <c r="Q1184" s="321"/>
    </row>
    <row r="1185" spans="17:17" s="239" customFormat="1" x14ac:dyDescent="0.25">
      <c r="Q1185" s="321"/>
    </row>
    <row r="1186" spans="17:17" s="239" customFormat="1" x14ac:dyDescent="0.25">
      <c r="Q1186" s="321"/>
    </row>
    <row r="1187" spans="17:17" s="239" customFormat="1" x14ac:dyDescent="0.25">
      <c r="Q1187" s="321"/>
    </row>
    <row r="1188" spans="17:17" s="239" customFormat="1" x14ac:dyDescent="0.25">
      <c r="Q1188" s="321"/>
    </row>
    <row r="1189" spans="17:17" s="239" customFormat="1" x14ac:dyDescent="0.25">
      <c r="Q1189" s="321"/>
    </row>
    <row r="1190" spans="17:17" s="239" customFormat="1" x14ac:dyDescent="0.25">
      <c r="Q1190" s="321"/>
    </row>
    <row r="1191" spans="17:17" s="239" customFormat="1" x14ac:dyDescent="0.25">
      <c r="Q1191" s="321"/>
    </row>
    <row r="1192" spans="17:17" s="239" customFormat="1" x14ac:dyDescent="0.25">
      <c r="Q1192" s="321"/>
    </row>
    <row r="1193" spans="17:17" s="239" customFormat="1" x14ac:dyDescent="0.25">
      <c r="Q1193" s="321"/>
    </row>
    <row r="1194" spans="17:17" s="239" customFormat="1" x14ac:dyDescent="0.25">
      <c r="Q1194" s="321"/>
    </row>
    <row r="1195" spans="17:17" s="239" customFormat="1" x14ac:dyDescent="0.25">
      <c r="Q1195" s="321"/>
    </row>
    <row r="1196" spans="17:17" s="239" customFormat="1" x14ac:dyDescent="0.25">
      <c r="Q1196" s="321"/>
    </row>
    <row r="1197" spans="17:17" s="239" customFormat="1" x14ac:dyDescent="0.25">
      <c r="Q1197" s="321"/>
    </row>
    <row r="1198" spans="17:17" s="239" customFormat="1" x14ac:dyDescent="0.25">
      <c r="Q1198" s="321"/>
    </row>
    <row r="1199" spans="17:17" s="239" customFormat="1" x14ac:dyDescent="0.25">
      <c r="Q1199" s="321"/>
    </row>
    <row r="1200" spans="17:17" s="239" customFormat="1" x14ac:dyDescent="0.25">
      <c r="Q1200" s="321"/>
    </row>
    <row r="1201" spans="17:17" s="239" customFormat="1" x14ac:dyDescent="0.25">
      <c r="Q1201" s="321"/>
    </row>
    <row r="1202" spans="17:17" s="239" customFormat="1" x14ac:dyDescent="0.25">
      <c r="Q1202" s="321"/>
    </row>
    <row r="1203" spans="17:17" s="239" customFormat="1" x14ac:dyDescent="0.25">
      <c r="Q1203" s="321"/>
    </row>
    <row r="1204" spans="17:17" s="239" customFormat="1" x14ac:dyDescent="0.25">
      <c r="Q1204" s="321"/>
    </row>
    <row r="1205" spans="17:17" s="239" customFormat="1" x14ac:dyDescent="0.25">
      <c r="Q1205" s="321"/>
    </row>
    <row r="1206" spans="17:17" s="239" customFormat="1" x14ac:dyDescent="0.25">
      <c r="Q1206" s="321"/>
    </row>
    <row r="1207" spans="17:17" s="239" customFormat="1" x14ac:dyDescent="0.25">
      <c r="Q1207" s="321"/>
    </row>
    <row r="1208" spans="17:17" s="239" customFormat="1" x14ac:dyDescent="0.25">
      <c r="Q1208" s="321"/>
    </row>
    <row r="1209" spans="17:17" s="239" customFormat="1" x14ac:dyDescent="0.25">
      <c r="Q1209" s="321"/>
    </row>
    <row r="1210" spans="17:17" s="239" customFormat="1" x14ac:dyDescent="0.25">
      <c r="Q1210" s="321"/>
    </row>
    <row r="1211" spans="17:17" s="239" customFormat="1" x14ac:dyDescent="0.25">
      <c r="Q1211" s="321"/>
    </row>
    <row r="1212" spans="17:17" s="239" customFormat="1" x14ac:dyDescent="0.25">
      <c r="Q1212" s="321"/>
    </row>
    <row r="1213" spans="17:17" s="239" customFormat="1" x14ac:dyDescent="0.25">
      <c r="Q1213" s="321"/>
    </row>
    <row r="1214" spans="17:17" s="239" customFormat="1" x14ac:dyDescent="0.25">
      <c r="Q1214" s="321"/>
    </row>
    <row r="1215" spans="17:17" s="239" customFormat="1" x14ac:dyDescent="0.25">
      <c r="Q1215" s="321"/>
    </row>
    <row r="1216" spans="17:17" s="239" customFormat="1" x14ac:dyDescent="0.25">
      <c r="Q1216" s="321"/>
    </row>
    <row r="1217" spans="17:17" s="239" customFormat="1" x14ac:dyDescent="0.25">
      <c r="Q1217" s="321"/>
    </row>
    <row r="1218" spans="17:17" s="239" customFormat="1" x14ac:dyDescent="0.25">
      <c r="Q1218" s="321"/>
    </row>
    <row r="1219" spans="17:17" s="239" customFormat="1" x14ac:dyDescent="0.25">
      <c r="Q1219" s="321"/>
    </row>
    <row r="1220" spans="17:17" s="239" customFormat="1" x14ac:dyDescent="0.25">
      <c r="Q1220" s="321"/>
    </row>
    <row r="1221" spans="17:17" s="239" customFormat="1" x14ac:dyDescent="0.25">
      <c r="Q1221" s="321"/>
    </row>
    <row r="1222" spans="17:17" s="239" customFormat="1" x14ac:dyDescent="0.25">
      <c r="Q1222" s="321"/>
    </row>
    <row r="1223" spans="17:17" s="239" customFormat="1" x14ac:dyDescent="0.25">
      <c r="Q1223" s="321"/>
    </row>
    <row r="1224" spans="17:17" s="239" customFormat="1" x14ac:dyDescent="0.25">
      <c r="Q1224" s="321"/>
    </row>
    <row r="1225" spans="17:17" s="239" customFormat="1" x14ac:dyDescent="0.25">
      <c r="Q1225" s="321"/>
    </row>
    <row r="1226" spans="17:17" s="239" customFormat="1" x14ac:dyDescent="0.25">
      <c r="Q1226" s="321"/>
    </row>
    <row r="1227" spans="17:17" s="239" customFormat="1" x14ac:dyDescent="0.25">
      <c r="Q1227" s="321"/>
    </row>
    <row r="1228" spans="17:17" s="239" customFormat="1" x14ac:dyDescent="0.25">
      <c r="Q1228" s="321"/>
    </row>
    <row r="1229" spans="17:17" s="239" customFormat="1" x14ac:dyDescent="0.25">
      <c r="Q1229" s="321"/>
    </row>
    <row r="1230" spans="17:17" s="239" customFormat="1" x14ac:dyDescent="0.25">
      <c r="Q1230" s="321"/>
    </row>
    <row r="1231" spans="17:17" s="239" customFormat="1" x14ac:dyDescent="0.25">
      <c r="Q1231" s="321"/>
    </row>
    <row r="1232" spans="17:17" s="239" customFormat="1" x14ac:dyDescent="0.25">
      <c r="Q1232" s="321"/>
    </row>
    <row r="1233" spans="17:17" s="239" customFormat="1" x14ac:dyDescent="0.25">
      <c r="Q1233" s="321"/>
    </row>
    <row r="1234" spans="17:17" s="239" customFormat="1" x14ac:dyDescent="0.25">
      <c r="Q1234" s="321"/>
    </row>
    <row r="1235" spans="17:17" s="239" customFormat="1" x14ac:dyDescent="0.25">
      <c r="Q1235" s="321"/>
    </row>
    <row r="1236" spans="17:17" s="239" customFormat="1" x14ac:dyDescent="0.25">
      <c r="Q1236" s="321"/>
    </row>
    <row r="1237" spans="17:17" s="239" customFormat="1" x14ac:dyDescent="0.25">
      <c r="Q1237" s="321"/>
    </row>
    <row r="1238" spans="17:17" s="239" customFormat="1" x14ac:dyDescent="0.25">
      <c r="Q1238" s="321"/>
    </row>
    <row r="1239" spans="17:17" s="239" customFormat="1" x14ac:dyDescent="0.25">
      <c r="Q1239" s="321"/>
    </row>
    <row r="1240" spans="17:17" s="239" customFormat="1" x14ac:dyDescent="0.25">
      <c r="Q1240" s="321"/>
    </row>
    <row r="1241" spans="17:17" s="239" customFormat="1" x14ac:dyDescent="0.25">
      <c r="Q1241" s="321"/>
    </row>
    <row r="1242" spans="17:17" s="239" customFormat="1" x14ac:dyDescent="0.25">
      <c r="Q1242" s="321"/>
    </row>
    <row r="1243" spans="17:17" s="239" customFormat="1" x14ac:dyDescent="0.25">
      <c r="Q1243" s="321"/>
    </row>
    <row r="1244" spans="17:17" s="239" customFormat="1" x14ac:dyDescent="0.25">
      <c r="Q1244" s="321"/>
    </row>
    <row r="1245" spans="17:17" s="239" customFormat="1" x14ac:dyDescent="0.25">
      <c r="Q1245" s="321"/>
    </row>
    <row r="1246" spans="17:17" s="239" customFormat="1" x14ac:dyDescent="0.25">
      <c r="Q1246" s="321"/>
    </row>
    <row r="1247" spans="17:17" s="239" customFormat="1" x14ac:dyDescent="0.25">
      <c r="Q1247" s="321"/>
    </row>
    <row r="1248" spans="17:17" s="239" customFormat="1" x14ac:dyDescent="0.25">
      <c r="Q1248" s="321"/>
    </row>
    <row r="1249" spans="17:17" s="239" customFormat="1" x14ac:dyDescent="0.25">
      <c r="Q1249" s="321"/>
    </row>
    <row r="1250" spans="17:17" s="239" customFormat="1" x14ac:dyDescent="0.25">
      <c r="Q1250" s="321"/>
    </row>
    <row r="1251" spans="17:17" s="239" customFormat="1" x14ac:dyDescent="0.25">
      <c r="Q1251" s="321"/>
    </row>
    <row r="1252" spans="17:17" s="239" customFormat="1" x14ac:dyDescent="0.25">
      <c r="Q1252" s="321"/>
    </row>
    <row r="1253" spans="17:17" s="239" customFormat="1" x14ac:dyDescent="0.25">
      <c r="Q1253" s="321"/>
    </row>
    <row r="1254" spans="17:17" s="239" customFormat="1" x14ac:dyDescent="0.25">
      <c r="Q1254" s="321"/>
    </row>
    <row r="1255" spans="17:17" s="239" customFormat="1" x14ac:dyDescent="0.25">
      <c r="Q1255" s="321"/>
    </row>
    <row r="1256" spans="17:17" s="239" customFormat="1" x14ac:dyDescent="0.25">
      <c r="Q1256" s="321"/>
    </row>
    <row r="1257" spans="17:17" s="239" customFormat="1" x14ac:dyDescent="0.25">
      <c r="Q1257" s="321"/>
    </row>
    <row r="1258" spans="17:17" s="239" customFormat="1" x14ac:dyDescent="0.25">
      <c r="Q1258" s="321"/>
    </row>
    <row r="1259" spans="17:17" s="239" customFormat="1" x14ac:dyDescent="0.25">
      <c r="Q1259" s="321"/>
    </row>
    <row r="1260" spans="17:17" s="239" customFormat="1" x14ac:dyDescent="0.25">
      <c r="Q1260" s="321"/>
    </row>
    <row r="1261" spans="17:17" s="239" customFormat="1" x14ac:dyDescent="0.25">
      <c r="Q1261" s="321"/>
    </row>
    <row r="1262" spans="17:17" s="239" customFormat="1" x14ac:dyDescent="0.25">
      <c r="Q1262" s="321"/>
    </row>
    <row r="1263" spans="17:17" s="239" customFormat="1" x14ac:dyDescent="0.25">
      <c r="Q1263" s="321"/>
    </row>
    <row r="1264" spans="17:17" s="239" customFormat="1" x14ac:dyDescent="0.25">
      <c r="Q1264" s="321"/>
    </row>
    <row r="1265" spans="17:17" s="239" customFormat="1" x14ac:dyDescent="0.25">
      <c r="Q1265" s="321"/>
    </row>
    <row r="1266" spans="17:17" s="239" customFormat="1" x14ac:dyDescent="0.25">
      <c r="Q1266" s="321"/>
    </row>
    <row r="1267" spans="17:17" s="239" customFormat="1" x14ac:dyDescent="0.25">
      <c r="Q1267" s="321"/>
    </row>
    <row r="1268" spans="17:17" s="239" customFormat="1" x14ac:dyDescent="0.25">
      <c r="Q1268" s="321"/>
    </row>
    <row r="1269" spans="17:17" s="239" customFormat="1" x14ac:dyDescent="0.25">
      <c r="Q1269" s="321"/>
    </row>
    <row r="1270" spans="17:17" s="239" customFormat="1" x14ac:dyDescent="0.25">
      <c r="Q1270" s="321"/>
    </row>
    <row r="1271" spans="17:17" s="239" customFormat="1" x14ac:dyDescent="0.25">
      <c r="Q1271" s="321"/>
    </row>
    <row r="1272" spans="17:17" s="239" customFormat="1" x14ac:dyDescent="0.25">
      <c r="Q1272" s="321"/>
    </row>
    <row r="1273" spans="17:17" s="239" customFormat="1" x14ac:dyDescent="0.25">
      <c r="Q1273" s="321"/>
    </row>
    <row r="1274" spans="17:17" s="239" customFormat="1" x14ac:dyDescent="0.25">
      <c r="Q1274" s="321"/>
    </row>
    <row r="1275" spans="17:17" s="239" customFormat="1" x14ac:dyDescent="0.25">
      <c r="Q1275" s="321"/>
    </row>
    <row r="1276" spans="17:17" s="239" customFormat="1" x14ac:dyDescent="0.25">
      <c r="Q1276" s="321"/>
    </row>
    <row r="1277" spans="17:17" s="239" customFormat="1" x14ac:dyDescent="0.25">
      <c r="Q1277" s="321"/>
    </row>
    <row r="1278" spans="17:17" s="239" customFormat="1" x14ac:dyDescent="0.25">
      <c r="Q1278" s="321"/>
    </row>
    <row r="1279" spans="17:17" s="239" customFormat="1" x14ac:dyDescent="0.25">
      <c r="Q1279" s="321"/>
    </row>
    <row r="1280" spans="17:17" s="239" customFormat="1" x14ac:dyDescent="0.25">
      <c r="Q1280" s="321"/>
    </row>
    <row r="1281" spans="17:17" s="239" customFormat="1" x14ac:dyDescent="0.25">
      <c r="Q1281" s="321"/>
    </row>
    <row r="1282" spans="17:17" s="239" customFormat="1" x14ac:dyDescent="0.25">
      <c r="Q1282" s="321"/>
    </row>
    <row r="1283" spans="17:17" s="239" customFormat="1" x14ac:dyDescent="0.25">
      <c r="Q1283" s="321"/>
    </row>
    <row r="1284" spans="17:17" s="239" customFormat="1" x14ac:dyDescent="0.25">
      <c r="Q1284" s="321"/>
    </row>
    <row r="1285" spans="17:17" s="239" customFormat="1" x14ac:dyDescent="0.25">
      <c r="Q1285" s="321"/>
    </row>
    <row r="1286" spans="17:17" s="239" customFormat="1" x14ac:dyDescent="0.25">
      <c r="Q1286" s="321"/>
    </row>
    <row r="1287" spans="17:17" s="239" customFormat="1" x14ac:dyDescent="0.25">
      <c r="Q1287" s="321"/>
    </row>
    <row r="1288" spans="17:17" s="239" customFormat="1" x14ac:dyDescent="0.25">
      <c r="Q1288" s="321"/>
    </row>
    <row r="1289" spans="17:17" s="239" customFormat="1" x14ac:dyDescent="0.25">
      <c r="Q1289" s="321"/>
    </row>
    <row r="1290" spans="17:17" s="239" customFormat="1" x14ac:dyDescent="0.25">
      <c r="Q1290" s="321"/>
    </row>
    <row r="1291" spans="17:17" s="239" customFormat="1" x14ac:dyDescent="0.25">
      <c r="Q1291" s="321"/>
    </row>
    <row r="1292" spans="17:17" s="239" customFormat="1" x14ac:dyDescent="0.25">
      <c r="Q1292" s="321"/>
    </row>
    <row r="1293" spans="17:17" s="239" customFormat="1" x14ac:dyDescent="0.25">
      <c r="Q1293" s="321"/>
    </row>
    <row r="1294" spans="17:17" s="239" customFormat="1" x14ac:dyDescent="0.25">
      <c r="Q1294" s="321"/>
    </row>
    <row r="1295" spans="17:17" s="239" customFormat="1" x14ac:dyDescent="0.25">
      <c r="Q1295" s="321"/>
    </row>
    <row r="1296" spans="17:17" s="239" customFormat="1" x14ac:dyDescent="0.25">
      <c r="Q1296" s="321"/>
    </row>
    <row r="1297" spans="17:17" s="239" customFormat="1" x14ac:dyDescent="0.25">
      <c r="Q1297" s="321"/>
    </row>
    <row r="1298" spans="17:17" s="239" customFormat="1" x14ac:dyDescent="0.25">
      <c r="Q1298" s="321"/>
    </row>
    <row r="1299" spans="17:17" s="239" customFormat="1" x14ac:dyDescent="0.25">
      <c r="Q1299" s="321"/>
    </row>
    <row r="1300" spans="17:17" s="239" customFormat="1" x14ac:dyDescent="0.25">
      <c r="Q1300" s="321"/>
    </row>
    <row r="1301" spans="17:17" s="239" customFormat="1" x14ac:dyDescent="0.25">
      <c r="Q1301" s="321"/>
    </row>
    <row r="1302" spans="17:17" s="239" customFormat="1" x14ac:dyDescent="0.25">
      <c r="Q1302" s="321"/>
    </row>
    <row r="1303" spans="17:17" s="239" customFormat="1" x14ac:dyDescent="0.25">
      <c r="Q1303" s="321"/>
    </row>
    <row r="1304" spans="17:17" s="239" customFormat="1" x14ac:dyDescent="0.25">
      <c r="Q1304" s="321"/>
    </row>
    <row r="1305" spans="17:17" s="239" customFormat="1" x14ac:dyDescent="0.25">
      <c r="Q1305" s="321"/>
    </row>
    <row r="1306" spans="17:17" s="239" customFormat="1" x14ac:dyDescent="0.25">
      <c r="Q1306" s="321"/>
    </row>
    <row r="1307" spans="17:17" s="239" customFormat="1" x14ac:dyDescent="0.25">
      <c r="Q1307" s="321"/>
    </row>
    <row r="1308" spans="17:17" s="239" customFormat="1" x14ac:dyDescent="0.25">
      <c r="Q1308" s="321"/>
    </row>
    <row r="1309" spans="17:17" s="239" customFormat="1" x14ac:dyDescent="0.25">
      <c r="Q1309" s="321"/>
    </row>
    <row r="1310" spans="17:17" s="239" customFormat="1" x14ac:dyDescent="0.25">
      <c r="Q1310" s="321"/>
    </row>
    <row r="1311" spans="17:17" s="239" customFormat="1" x14ac:dyDescent="0.25">
      <c r="Q1311" s="321"/>
    </row>
    <row r="1312" spans="17:17" s="239" customFormat="1" x14ac:dyDescent="0.25">
      <c r="Q1312" s="321"/>
    </row>
    <row r="1313" spans="17:17" s="239" customFormat="1" x14ac:dyDescent="0.25">
      <c r="Q1313" s="321"/>
    </row>
    <row r="1314" spans="17:17" s="239" customFormat="1" x14ac:dyDescent="0.25">
      <c r="Q1314" s="321"/>
    </row>
    <row r="1315" spans="17:17" s="239" customFormat="1" x14ac:dyDescent="0.25">
      <c r="Q1315" s="321"/>
    </row>
    <row r="1316" spans="17:17" s="239" customFormat="1" x14ac:dyDescent="0.25">
      <c r="Q1316" s="321"/>
    </row>
    <row r="1317" spans="17:17" s="239" customFormat="1" x14ac:dyDescent="0.25">
      <c r="Q1317" s="321"/>
    </row>
    <row r="1318" spans="17:17" s="239" customFormat="1" x14ac:dyDescent="0.25">
      <c r="Q1318" s="321"/>
    </row>
    <row r="1319" spans="17:17" s="239" customFormat="1" x14ac:dyDescent="0.25">
      <c r="Q1319" s="321"/>
    </row>
    <row r="1320" spans="17:17" s="239" customFormat="1" x14ac:dyDescent="0.25">
      <c r="Q1320" s="321"/>
    </row>
    <row r="1321" spans="17:17" s="239" customFormat="1" x14ac:dyDescent="0.25">
      <c r="Q1321" s="321"/>
    </row>
    <row r="1322" spans="17:17" s="239" customFormat="1" x14ac:dyDescent="0.25">
      <c r="Q1322" s="321"/>
    </row>
    <row r="1323" spans="17:17" s="239" customFormat="1" x14ac:dyDescent="0.25">
      <c r="Q1323" s="321"/>
    </row>
    <row r="1324" spans="17:17" s="239" customFormat="1" x14ac:dyDescent="0.25">
      <c r="Q1324" s="321"/>
    </row>
    <row r="1325" spans="17:17" s="239" customFormat="1" x14ac:dyDescent="0.25">
      <c r="Q1325" s="321"/>
    </row>
    <row r="1326" spans="17:17" s="239" customFormat="1" x14ac:dyDescent="0.25">
      <c r="Q1326" s="321"/>
    </row>
    <row r="1327" spans="17:17" s="239" customFormat="1" x14ac:dyDescent="0.25">
      <c r="Q1327" s="321"/>
    </row>
    <row r="1328" spans="17:17" s="239" customFormat="1" x14ac:dyDescent="0.25">
      <c r="Q1328" s="321"/>
    </row>
    <row r="1329" spans="17:17" s="239" customFormat="1" x14ac:dyDescent="0.25">
      <c r="Q1329" s="321"/>
    </row>
    <row r="1330" spans="17:17" s="239" customFormat="1" x14ac:dyDescent="0.25">
      <c r="Q1330" s="321"/>
    </row>
    <row r="1331" spans="17:17" s="239" customFormat="1" x14ac:dyDescent="0.25">
      <c r="Q1331" s="321"/>
    </row>
    <row r="1332" spans="17:17" s="239" customFormat="1" x14ac:dyDescent="0.25">
      <c r="Q1332" s="321"/>
    </row>
    <row r="1333" spans="17:17" s="239" customFormat="1" x14ac:dyDescent="0.25">
      <c r="Q1333" s="321"/>
    </row>
    <row r="1334" spans="17:17" s="239" customFormat="1" x14ac:dyDescent="0.25">
      <c r="Q1334" s="321"/>
    </row>
    <row r="1335" spans="17:17" s="239" customFormat="1" x14ac:dyDescent="0.25">
      <c r="Q1335" s="321"/>
    </row>
    <row r="1336" spans="17:17" s="239" customFormat="1" x14ac:dyDescent="0.25">
      <c r="Q1336" s="321"/>
    </row>
    <row r="1337" spans="17:17" s="239" customFormat="1" x14ac:dyDescent="0.25">
      <c r="Q1337" s="321"/>
    </row>
    <row r="1338" spans="17:17" s="239" customFormat="1" x14ac:dyDescent="0.25">
      <c r="Q1338" s="321"/>
    </row>
    <row r="1339" spans="17:17" s="239" customFormat="1" x14ac:dyDescent="0.25">
      <c r="Q1339" s="321"/>
    </row>
    <row r="1340" spans="17:17" s="239" customFormat="1" x14ac:dyDescent="0.25">
      <c r="Q1340" s="321"/>
    </row>
    <row r="1341" spans="17:17" s="239" customFormat="1" x14ac:dyDescent="0.25">
      <c r="Q1341" s="321"/>
    </row>
    <row r="1342" spans="17:17" s="239" customFormat="1" x14ac:dyDescent="0.25">
      <c r="Q1342" s="321"/>
    </row>
    <row r="1343" spans="17:17" s="239" customFormat="1" x14ac:dyDescent="0.25">
      <c r="Q1343" s="321"/>
    </row>
    <row r="1344" spans="17:17" s="239" customFormat="1" x14ac:dyDescent="0.25">
      <c r="Q1344" s="321"/>
    </row>
    <row r="1345" spans="17:17" s="239" customFormat="1" x14ac:dyDescent="0.25">
      <c r="Q1345" s="321"/>
    </row>
    <row r="1346" spans="17:17" s="239" customFormat="1" x14ac:dyDescent="0.25">
      <c r="Q1346" s="321"/>
    </row>
    <row r="1347" spans="17:17" s="239" customFormat="1" x14ac:dyDescent="0.25">
      <c r="Q1347" s="321"/>
    </row>
    <row r="1348" spans="17:17" s="239" customFormat="1" x14ac:dyDescent="0.25">
      <c r="Q1348" s="321"/>
    </row>
    <row r="1349" spans="17:17" s="239" customFormat="1" x14ac:dyDescent="0.25">
      <c r="Q1349" s="321"/>
    </row>
    <row r="1350" spans="17:17" s="239" customFormat="1" x14ac:dyDescent="0.25">
      <c r="Q1350" s="321"/>
    </row>
    <row r="1351" spans="17:17" s="239" customFormat="1" x14ac:dyDescent="0.25">
      <c r="Q1351" s="321"/>
    </row>
    <row r="1352" spans="17:17" s="239" customFormat="1" x14ac:dyDescent="0.25">
      <c r="Q1352" s="321"/>
    </row>
    <row r="1353" spans="17:17" s="239" customFormat="1" x14ac:dyDescent="0.25">
      <c r="Q1353" s="321"/>
    </row>
    <row r="1354" spans="17:17" s="239" customFormat="1" x14ac:dyDescent="0.25">
      <c r="Q1354" s="321"/>
    </row>
    <row r="1355" spans="17:17" s="239" customFormat="1" x14ac:dyDescent="0.25">
      <c r="Q1355" s="321"/>
    </row>
    <row r="1356" spans="17:17" s="239" customFormat="1" x14ac:dyDescent="0.25">
      <c r="Q1356" s="321"/>
    </row>
    <row r="1357" spans="17:17" s="239" customFormat="1" x14ac:dyDescent="0.25">
      <c r="Q1357" s="321"/>
    </row>
    <row r="1358" spans="17:17" s="239" customFormat="1" x14ac:dyDescent="0.25">
      <c r="Q1358" s="321"/>
    </row>
    <row r="1359" spans="17:17" s="239" customFormat="1" x14ac:dyDescent="0.25">
      <c r="Q1359" s="321"/>
    </row>
    <row r="1360" spans="17:17" s="239" customFormat="1" x14ac:dyDescent="0.25">
      <c r="Q1360" s="321"/>
    </row>
    <row r="1361" spans="17:17" s="239" customFormat="1" x14ac:dyDescent="0.25">
      <c r="Q1361" s="321"/>
    </row>
    <row r="1362" spans="17:17" s="239" customFormat="1" x14ac:dyDescent="0.25">
      <c r="Q1362" s="321"/>
    </row>
    <row r="1363" spans="17:17" s="239" customFormat="1" x14ac:dyDescent="0.25">
      <c r="Q1363" s="321"/>
    </row>
    <row r="1364" spans="17:17" s="239" customFormat="1" x14ac:dyDescent="0.25">
      <c r="Q1364" s="321"/>
    </row>
    <row r="1365" spans="17:17" s="239" customFormat="1" x14ac:dyDescent="0.25">
      <c r="Q1365" s="321"/>
    </row>
    <row r="1366" spans="17:17" s="239" customFormat="1" x14ac:dyDescent="0.25">
      <c r="Q1366" s="321"/>
    </row>
    <row r="1367" spans="17:17" s="239" customFormat="1" x14ac:dyDescent="0.25">
      <c r="Q1367" s="321"/>
    </row>
    <row r="1368" spans="17:17" s="239" customFormat="1" x14ac:dyDescent="0.25">
      <c r="Q1368" s="321"/>
    </row>
    <row r="1369" spans="17:17" s="239" customFormat="1" x14ac:dyDescent="0.25">
      <c r="Q1369" s="321"/>
    </row>
    <row r="1370" spans="17:17" s="239" customFormat="1" x14ac:dyDescent="0.25">
      <c r="Q1370" s="321"/>
    </row>
    <row r="1371" spans="17:17" s="239" customFormat="1" x14ac:dyDescent="0.25">
      <c r="Q1371" s="321"/>
    </row>
    <row r="1372" spans="17:17" s="239" customFormat="1" x14ac:dyDescent="0.25">
      <c r="Q1372" s="321"/>
    </row>
    <row r="1373" spans="17:17" s="239" customFormat="1" x14ac:dyDescent="0.25">
      <c r="Q1373" s="321"/>
    </row>
    <row r="1374" spans="17:17" s="239" customFormat="1" x14ac:dyDescent="0.25">
      <c r="Q1374" s="321"/>
    </row>
    <row r="1375" spans="17:17" s="239" customFormat="1" x14ac:dyDescent="0.25">
      <c r="Q1375" s="321"/>
    </row>
    <row r="1376" spans="17:17" s="239" customFormat="1" x14ac:dyDescent="0.25">
      <c r="Q1376" s="321"/>
    </row>
    <row r="1377" spans="17:17" s="239" customFormat="1" x14ac:dyDescent="0.25">
      <c r="Q1377" s="321"/>
    </row>
    <row r="1378" spans="17:17" s="239" customFormat="1" x14ac:dyDescent="0.25">
      <c r="Q1378" s="321"/>
    </row>
    <row r="1379" spans="17:17" s="239" customFormat="1" x14ac:dyDescent="0.25">
      <c r="Q1379" s="321"/>
    </row>
    <row r="1380" spans="17:17" s="239" customFormat="1" x14ac:dyDescent="0.25">
      <c r="Q1380" s="321"/>
    </row>
    <row r="1381" spans="17:17" s="239" customFormat="1" x14ac:dyDescent="0.25">
      <c r="Q1381" s="321"/>
    </row>
    <row r="1382" spans="17:17" s="239" customFormat="1" x14ac:dyDescent="0.25">
      <c r="Q1382" s="321"/>
    </row>
    <row r="1383" spans="17:17" s="239" customFormat="1" x14ac:dyDescent="0.25">
      <c r="Q1383" s="321"/>
    </row>
    <row r="1384" spans="17:17" s="239" customFormat="1" x14ac:dyDescent="0.25">
      <c r="Q1384" s="321"/>
    </row>
    <row r="1385" spans="17:17" s="239" customFormat="1" x14ac:dyDescent="0.25">
      <c r="Q1385" s="321"/>
    </row>
    <row r="1386" spans="17:17" s="239" customFormat="1" x14ac:dyDescent="0.25">
      <c r="Q1386" s="321"/>
    </row>
    <row r="1387" spans="17:17" s="239" customFormat="1" x14ac:dyDescent="0.25">
      <c r="Q1387" s="321"/>
    </row>
    <row r="1388" spans="17:17" s="239" customFormat="1" x14ac:dyDescent="0.25">
      <c r="Q1388" s="321"/>
    </row>
    <row r="1389" spans="17:17" s="239" customFormat="1" x14ac:dyDescent="0.25">
      <c r="Q1389" s="321"/>
    </row>
    <row r="1390" spans="17:17" s="239" customFormat="1" x14ac:dyDescent="0.25">
      <c r="Q1390" s="321"/>
    </row>
    <row r="1391" spans="17:17" s="239" customFormat="1" x14ac:dyDescent="0.25">
      <c r="Q1391" s="321"/>
    </row>
    <row r="1392" spans="17:17" s="239" customFormat="1" x14ac:dyDescent="0.25">
      <c r="Q1392" s="321"/>
    </row>
    <row r="1393" spans="17:17" s="239" customFormat="1" x14ac:dyDescent="0.25">
      <c r="Q1393" s="321"/>
    </row>
    <row r="1394" spans="17:17" s="239" customFormat="1" x14ac:dyDescent="0.25">
      <c r="Q1394" s="321"/>
    </row>
    <row r="1395" spans="17:17" s="239" customFormat="1" x14ac:dyDescent="0.25">
      <c r="Q1395" s="321"/>
    </row>
    <row r="1396" spans="17:17" s="239" customFormat="1" x14ac:dyDescent="0.25">
      <c r="Q1396" s="321"/>
    </row>
    <row r="1397" spans="17:17" s="239" customFormat="1" x14ac:dyDescent="0.25">
      <c r="Q1397" s="321"/>
    </row>
    <row r="1398" spans="17:17" s="239" customFormat="1" x14ac:dyDescent="0.25">
      <c r="Q1398" s="321"/>
    </row>
    <row r="1399" spans="17:17" s="239" customFormat="1" x14ac:dyDescent="0.25">
      <c r="Q1399" s="321"/>
    </row>
    <row r="1400" spans="17:17" s="239" customFormat="1" x14ac:dyDescent="0.25">
      <c r="Q1400" s="321"/>
    </row>
    <row r="1401" spans="17:17" s="239" customFormat="1" x14ac:dyDescent="0.25">
      <c r="Q1401" s="321"/>
    </row>
    <row r="1402" spans="17:17" s="239" customFormat="1" x14ac:dyDescent="0.25">
      <c r="Q1402" s="321"/>
    </row>
    <row r="1403" spans="17:17" s="239" customFormat="1" x14ac:dyDescent="0.25">
      <c r="Q1403" s="321"/>
    </row>
    <row r="1404" spans="17:17" s="239" customFormat="1" x14ac:dyDescent="0.25">
      <c r="Q1404" s="321"/>
    </row>
    <row r="1405" spans="17:17" s="239" customFormat="1" x14ac:dyDescent="0.25">
      <c r="Q1405" s="321"/>
    </row>
    <row r="1406" spans="17:17" s="239" customFormat="1" x14ac:dyDescent="0.25">
      <c r="Q1406" s="321"/>
    </row>
    <row r="1407" spans="17:17" s="239" customFormat="1" x14ac:dyDescent="0.25">
      <c r="Q1407" s="321"/>
    </row>
    <row r="1408" spans="17:17" s="239" customFormat="1" x14ac:dyDescent="0.25">
      <c r="Q1408" s="321"/>
    </row>
    <row r="1409" spans="17:17" s="239" customFormat="1" x14ac:dyDescent="0.25">
      <c r="Q1409" s="321"/>
    </row>
    <row r="1410" spans="17:17" s="239" customFormat="1" x14ac:dyDescent="0.25">
      <c r="Q1410" s="321"/>
    </row>
    <row r="1411" spans="17:17" s="239" customFormat="1" x14ac:dyDescent="0.25">
      <c r="Q1411" s="321"/>
    </row>
    <row r="1412" spans="17:17" s="239" customFormat="1" x14ac:dyDescent="0.25">
      <c r="Q1412" s="321"/>
    </row>
    <row r="1413" spans="17:17" s="239" customFormat="1" x14ac:dyDescent="0.25">
      <c r="Q1413" s="321"/>
    </row>
    <row r="1414" spans="17:17" s="239" customFormat="1" x14ac:dyDescent="0.25">
      <c r="Q1414" s="321"/>
    </row>
    <row r="1415" spans="17:17" s="239" customFormat="1" x14ac:dyDescent="0.25">
      <c r="Q1415" s="321"/>
    </row>
    <row r="1416" spans="17:17" s="239" customFormat="1" x14ac:dyDescent="0.25">
      <c r="Q1416" s="321"/>
    </row>
    <row r="1417" spans="17:17" s="239" customFormat="1" x14ac:dyDescent="0.25">
      <c r="Q1417" s="321"/>
    </row>
    <row r="1418" spans="17:17" s="239" customFormat="1" x14ac:dyDescent="0.25">
      <c r="Q1418" s="321"/>
    </row>
    <row r="1419" spans="17:17" s="239" customFormat="1" x14ac:dyDescent="0.25">
      <c r="Q1419" s="321"/>
    </row>
    <row r="1420" spans="17:17" s="239" customFormat="1" x14ac:dyDescent="0.25">
      <c r="Q1420" s="321"/>
    </row>
    <row r="1421" spans="17:17" s="239" customFormat="1" x14ac:dyDescent="0.25">
      <c r="Q1421" s="321"/>
    </row>
    <row r="1422" spans="17:17" s="239" customFormat="1" x14ac:dyDescent="0.25">
      <c r="Q1422" s="321"/>
    </row>
    <row r="1423" spans="17:17" s="239" customFormat="1" x14ac:dyDescent="0.25">
      <c r="Q1423" s="321"/>
    </row>
    <row r="1424" spans="17:17" s="239" customFormat="1" x14ac:dyDescent="0.25">
      <c r="Q1424" s="321"/>
    </row>
    <row r="1425" spans="17:17" s="239" customFormat="1" x14ac:dyDescent="0.25">
      <c r="Q1425" s="321"/>
    </row>
    <row r="1426" spans="17:17" s="239" customFormat="1" x14ac:dyDescent="0.25">
      <c r="Q1426" s="321"/>
    </row>
    <row r="1427" spans="17:17" s="239" customFormat="1" x14ac:dyDescent="0.25">
      <c r="Q1427" s="321"/>
    </row>
    <row r="1428" spans="17:17" s="239" customFormat="1" x14ac:dyDescent="0.25">
      <c r="Q1428" s="321"/>
    </row>
    <row r="1429" spans="17:17" s="239" customFormat="1" x14ac:dyDescent="0.25">
      <c r="Q1429" s="321"/>
    </row>
    <row r="1430" spans="17:17" s="239" customFormat="1" x14ac:dyDescent="0.25">
      <c r="Q1430" s="321"/>
    </row>
    <row r="1431" spans="17:17" s="239" customFormat="1" x14ac:dyDescent="0.25">
      <c r="Q1431" s="321"/>
    </row>
    <row r="1432" spans="17:17" s="239" customFormat="1" x14ac:dyDescent="0.25">
      <c r="Q1432" s="321"/>
    </row>
    <row r="1433" spans="17:17" s="239" customFormat="1" x14ac:dyDescent="0.25">
      <c r="Q1433" s="321"/>
    </row>
    <row r="1434" spans="17:17" s="239" customFormat="1" x14ac:dyDescent="0.25">
      <c r="Q1434" s="321"/>
    </row>
    <row r="1435" spans="17:17" s="239" customFormat="1" x14ac:dyDescent="0.25">
      <c r="Q1435" s="321"/>
    </row>
    <row r="1436" spans="17:17" s="239" customFormat="1" x14ac:dyDescent="0.25">
      <c r="Q1436" s="321"/>
    </row>
    <row r="1437" spans="17:17" s="239" customFormat="1" x14ac:dyDescent="0.25">
      <c r="Q1437" s="321"/>
    </row>
    <row r="1438" spans="17:17" s="239" customFormat="1" x14ac:dyDescent="0.25">
      <c r="Q1438" s="321"/>
    </row>
    <row r="1439" spans="17:17" s="239" customFormat="1" x14ac:dyDescent="0.25">
      <c r="Q1439" s="321"/>
    </row>
    <row r="1440" spans="17:17" s="239" customFormat="1" x14ac:dyDescent="0.25">
      <c r="Q1440" s="321"/>
    </row>
    <row r="1441" spans="17:17" s="239" customFormat="1" x14ac:dyDescent="0.25">
      <c r="Q1441" s="321"/>
    </row>
    <row r="1442" spans="17:17" s="239" customFormat="1" x14ac:dyDescent="0.25">
      <c r="Q1442" s="321"/>
    </row>
    <row r="1443" spans="17:17" s="239" customFormat="1" x14ac:dyDescent="0.25">
      <c r="Q1443" s="321"/>
    </row>
    <row r="1444" spans="17:17" s="239" customFormat="1" x14ac:dyDescent="0.25">
      <c r="Q1444" s="321"/>
    </row>
    <row r="1445" spans="17:17" s="239" customFormat="1" x14ac:dyDescent="0.25">
      <c r="Q1445" s="321"/>
    </row>
    <row r="1446" spans="17:17" s="239" customFormat="1" x14ac:dyDescent="0.25">
      <c r="Q1446" s="321"/>
    </row>
    <row r="1447" spans="17:17" s="239" customFormat="1" x14ac:dyDescent="0.25">
      <c r="Q1447" s="321"/>
    </row>
    <row r="1448" spans="17:17" s="239" customFormat="1" x14ac:dyDescent="0.25">
      <c r="Q1448" s="321"/>
    </row>
    <row r="1449" spans="17:17" s="239" customFormat="1" x14ac:dyDescent="0.25">
      <c r="Q1449" s="321"/>
    </row>
    <row r="1450" spans="17:17" s="239" customFormat="1" x14ac:dyDescent="0.25">
      <c r="Q1450" s="321"/>
    </row>
    <row r="1451" spans="17:17" s="239" customFormat="1" x14ac:dyDescent="0.25">
      <c r="Q1451" s="321"/>
    </row>
    <row r="1452" spans="17:17" s="239" customFormat="1" x14ac:dyDescent="0.25">
      <c r="Q1452" s="321"/>
    </row>
    <row r="1453" spans="17:17" s="239" customFormat="1" x14ac:dyDescent="0.25">
      <c r="Q1453" s="321"/>
    </row>
    <row r="1454" spans="17:17" s="239" customFormat="1" x14ac:dyDescent="0.25">
      <c r="Q1454" s="321"/>
    </row>
    <row r="1455" spans="17:17" s="239" customFormat="1" x14ac:dyDescent="0.25">
      <c r="Q1455" s="321"/>
    </row>
    <row r="1456" spans="17:17" s="239" customFormat="1" x14ac:dyDescent="0.25">
      <c r="Q1456" s="321"/>
    </row>
    <row r="1457" spans="17:17" s="239" customFormat="1" x14ac:dyDescent="0.25">
      <c r="Q1457" s="321"/>
    </row>
    <row r="1458" spans="17:17" s="239" customFormat="1" x14ac:dyDescent="0.25">
      <c r="Q1458" s="321"/>
    </row>
    <row r="1459" spans="17:17" s="239" customFormat="1" x14ac:dyDescent="0.25">
      <c r="Q1459" s="321"/>
    </row>
    <row r="1460" spans="17:17" s="239" customFormat="1" x14ac:dyDescent="0.25">
      <c r="Q1460" s="321"/>
    </row>
    <row r="1461" spans="17:17" s="239" customFormat="1" x14ac:dyDescent="0.25">
      <c r="Q1461" s="321"/>
    </row>
    <row r="1462" spans="17:17" s="239" customFormat="1" x14ac:dyDescent="0.25">
      <c r="Q1462" s="321"/>
    </row>
    <row r="1463" spans="17:17" s="239" customFormat="1" x14ac:dyDescent="0.25">
      <c r="Q1463" s="321"/>
    </row>
    <row r="1464" spans="17:17" s="239" customFormat="1" x14ac:dyDescent="0.25">
      <c r="Q1464" s="321"/>
    </row>
    <row r="1465" spans="17:17" s="239" customFormat="1" x14ac:dyDescent="0.25">
      <c r="Q1465" s="321"/>
    </row>
    <row r="1466" spans="17:17" s="239" customFormat="1" x14ac:dyDescent="0.25">
      <c r="Q1466" s="321"/>
    </row>
    <row r="1467" spans="17:17" s="239" customFormat="1" x14ac:dyDescent="0.25">
      <c r="Q1467" s="321"/>
    </row>
    <row r="1468" spans="17:17" s="239" customFormat="1" x14ac:dyDescent="0.25">
      <c r="Q1468" s="321"/>
    </row>
    <row r="1469" spans="17:17" s="239" customFormat="1" x14ac:dyDescent="0.25">
      <c r="Q1469" s="321"/>
    </row>
    <row r="1470" spans="17:17" s="239" customFormat="1" x14ac:dyDescent="0.25">
      <c r="Q1470" s="321"/>
    </row>
    <row r="1471" spans="17:17" s="239" customFormat="1" x14ac:dyDescent="0.25">
      <c r="Q1471" s="321"/>
    </row>
    <row r="1472" spans="17:17" s="239" customFormat="1" x14ac:dyDescent="0.25">
      <c r="Q1472" s="321"/>
    </row>
    <row r="1473" spans="17:17" s="239" customFormat="1" x14ac:dyDescent="0.25">
      <c r="Q1473" s="321"/>
    </row>
    <row r="1474" spans="17:17" s="239" customFormat="1" x14ac:dyDescent="0.25">
      <c r="Q1474" s="321"/>
    </row>
    <row r="1475" spans="17:17" s="239" customFormat="1" x14ac:dyDescent="0.25">
      <c r="Q1475" s="321"/>
    </row>
    <row r="1476" spans="17:17" s="239" customFormat="1" x14ac:dyDescent="0.25">
      <c r="Q1476" s="321"/>
    </row>
    <row r="1477" spans="17:17" s="239" customFormat="1" x14ac:dyDescent="0.25">
      <c r="Q1477" s="321"/>
    </row>
    <row r="1478" spans="17:17" s="239" customFormat="1" x14ac:dyDescent="0.25">
      <c r="Q1478" s="321"/>
    </row>
    <row r="1479" spans="17:17" s="239" customFormat="1" x14ac:dyDescent="0.25">
      <c r="Q1479" s="321"/>
    </row>
    <row r="1480" spans="17:17" s="239" customFormat="1" x14ac:dyDescent="0.25">
      <c r="Q1480" s="321"/>
    </row>
    <row r="1481" spans="17:17" s="239" customFormat="1" x14ac:dyDescent="0.25">
      <c r="Q1481" s="321"/>
    </row>
    <row r="1482" spans="17:17" s="239" customFormat="1" x14ac:dyDescent="0.25">
      <c r="Q1482" s="321"/>
    </row>
    <row r="1483" spans="17:17" s="239" customFormat="1" x14ac:dyDescent="0.25">
      <c r="Q1483" s="321"/>
    </row>
    <row r="1484" spans="17:17" s="239" customFormat="1" x14ac:dyDescent="0.25">
      <c r="Q1484" s="321"/>
    </row>
    <row r="1485" spans="17:17" s="239" customFormat="1" x14ac:dyDescent="0.25">
      <c r="Q1485" s="321"/>
    </row>
    <row r="1486" spans="17:17" s="239" customFormat="1" x14ac:dyDescent="0.25">
      <c r="Q1486" s="321"/>
    </row>
    <row r="1487" spans="17:17" s="239" customFormat="1" x14ac:dyDescent="0.25">
      <c r="Q1487" s="321"/>
    </row>
    <row r="1488" spans="17:17" s="239" customFormat="1" x14ac:dyDescent="0.25">
      <c r="Q1488" s="321"/>
    </row>
    <row r="1489" spans="17:17" s="239" customFormat="1" x14ac:dyDescent="0.25">
      <c r="Q1489" s="321"/>
    </row>
    <row r="1490" spans="17:17" s="239" customFormat="1" x14ac:dyDescent="0.25">
      <c r="Q1490" s="321"/>
    </row>
    <row r="1491" spans="17:17" s="239" customFormat="1" x14ac:dyDescent="0.25">
      <c r="Q1491" s="321"/>
    </row>
    <row r="1492" spans="17:17" s="239" customFormat="1" x14ac:dyDescent="0.25">
      <c r="Q1492" s="321"/>
    </row>
    <row r="1493" spans="17:17" s="239" customFormat="1" x14ac:dyDescent="0.25">
      <c r="Q1493" s="321"/>
    </row>
    <row r="1494" spans="17:17" s="239" customFormat="1" x14ac:dyDescent="0.25">
      <c r="Q1494" s="321"/>
    </row>
    <row r="1495" spans="17:17" s="239" customFormat="1" x14ac:dyDescent="0.25">
      <c r="Q1495" s="321"/>
    </row>
    <row r="1496" spans="17:17" s="239" customFormat="1" x14ac:dyDescent="0.25">
      <c r="Q1496" s="321"/>
    </row>
    <row r="1497" spans="17:17" s="239" customFormat="1" x14ac:dyDescent="0.25">
      <c r="Q1497" s="321"/>
    </row>
    <row r="1498" spans="17:17" s="239" customFormat="1" x14ac:dyDescent="0.25">
      <c r="Q1498" s="321"/>
    </row>
    <row r="1499" spans="17:17" s="239" customFormat="1" x14ac:dyDescent="0.25">
      <c r="Q1499" s="321"/>
    </row>
    <row r="1500" spans="17:17" s="239" customFormat="1" x14ac:dyDescent="0.25">
      <c r="Q1500" s="321"/>
    </row>
    <row r="1501" spans="17:17" s="239" customFormat="1" x14ac:dyDescent="0.25">
      <c r="Q1501" s="321"/>
    </row>
    <row r="1502" spans="17:17" s="239" customFormat="1" x14ac:dyDescent="0.25">
      <c r="Q1502" s="321"/>
    </row>
    <row r="1503" spans="17:17" s="239" customFormat="1" x14ac:dyDescent="0.25">
      <c r="Q1503" s="321"/>
    </row>
    <row r="1504" spans="17:17" s="239" customFormat="1" x14ac:dyDescent="0.25">
      <c r="Q1504" s="321"/>
    </row>
    <row r="1505" spans="17:17" s="239" customFormat="1" x14ac:dyDescent="0.25">
      <c r="Q1505" s="321"/>
    </row>
    <row r="1506" spans="17:17" s="239" customFormat="1" x14ac:dyDescent="0.25">
      <c r="Q1506" s="321"/>
    </row>
    <row r="1507" spans="17:17" s="239" customFormat="1" x14ac:dyDescent="0.25">
      <c r="Q1507" s="321"/>
    </row>
    <row r="1508" spans="17:17" s="239" customFormat="1" x14ac:dyDescent="0.25">
      <c r="Q1508" s="321"/>
    </row>
    <row r="1509" spans="17:17" s="239" customFormat="1" x14ac:dyDescent="0.25">
      <c r="Q1509" s="321"/>
    </row>
    <row r="1510" spans="17:17" s="239" customFormat="1" x14ac:dyDescent="0.25">
      <c r="Q1510" s="321"/>
    </row>
    <row r="1511" spans="17:17" s="239" customFormat="1" x14ac:dyDescent="0.25">
      <c r="Q1511" s="321"/>
    </row>
    <row r="1512" spans="17:17" s="239" customFormat="1" x14ac:dyDescent="0.25">
      <c r="Q1512" s="321"/>
    </row>
    <row r="1513" spans="17:17" s="239" customFormat="1" x14ac:dyDescent="0.25">
      <c r="Q1513" s="321"/>
    </row>
    <row r="1514" spans="17:17" s="239" customFormat="1" x14ac:dyDescent="0.25">
      <c r="Q1514" s="321"/>
    </row>
    <row r="1515" spans="17:17" s="239" customFormat="1" x14ac:dyDescent="0.25">
      <c r="Q1515" s="321"/>
    </row>
    <row r="1516" spans="17:17" s="239" customFormat="1" x14ac:dyDescent="0.25">
      <c r="Q1516" s="321"/>
    </row>
    <row r="1517" spans="17:17" s="239" customFormat="1" x14ac:dyDescent="0.25">
      <c r="Q1517" s="321"/>
    </row>
    <row r="1518" spans="17:17" s="239" customFormat="1" x14ac:dyDescent="0.25">
      <c r="Q1518" s="321"/>
    </row>
    <row r="1519" spans="17:17" s="239" customFormat="1" x14ac:dyDescent="0.25">
      <c r="Q1519" s="321"/>
    </row>
    <row r="1520" spans="17:17" s="239" customFormat="1" x14ac:dyDescent="0.25">
      <c r="Q1520" s="321"/>
    </row>
    <row r="1521" spans="17:17" s="239" customFormat="1" x14ac:dyDescent="0.25">
      <c r="Q1521" s="321"/>
    </row>
    <row r="1522" spans="17:17" s="239" customFormat="1" x14ac:dyDescent="0.25">
      <c r="Q1522" s="321"/>
    </row>
    <row r="1523" spans="17:17" s="239" customFormat="1" x14ac:dyDescent="0.25">
      <c r="Q1523" s="321"/>
    </row>
    <row r="1524" spans="17:17" s="239" customFormat="1" x14ac:dyDescent="0.25">
      <c r="Q1524" s="321"/>
    </row>
    <row r="1525" spans="17:17" s="239" customFormat="1" x14ac:dyDescent="0.25">
      <c r="Q1525" s="321"/>
    </row>
    <row r="1526" spans="17:17" s="239" customFormat="1" x14ac:dyDescent="0.25">
      <c r="Q1526" s="321"/>
    </row>
    <row r="1527" spans="17:17" s="239" customFormat="1" x14ac:dyDescent="0.25">
      <c r="Q1527" s="321"/>
    </row>
    <row r="1528" spans="17:17" s="239" customFormat="1" x14ac:dyDescent="0.25">
      <c r="Q1528" s="321"/>
    </row>
    <row r="1529" spans="17:17" s="239" customFormat="1" x14ac:dyDescent="0.25">
      <c r="Q1529" s="321"/>
    </row>
    <row r="1530" spans="17:17" s="239" customFormat="1" x14ac:dyDescent="0.25">
      <c r="Q1530" s="321"/>
    </row>
    <row r="1531" spans="17:17" s="239" customFormat="1" x14ac:dyDescent="0.25">
      <c r="Q1531" s="321"/>
    </row>
    <row r="1532" spans="17:17" s="239" customFormat="1" x14ac:dyDescent="0.25">
      <c r="Q1532" s="321"/>
    </row>
    <row r="1533" spans="17:17" s="239" customFormat="1" x14ac:dyDescent="0.25">
      <c r="Q1533" s="321"/>
    </row>
    <row r="1534" spans="17:17" s="239" customFormat="1" x14ac:dyDescent="0.25">
      <c r="Q1534" s="321"/>
    </row>
    <row r="1535" spans="17:17" s="239" customFormat="1" x14ac:dyDescent="0.25">
      <c r="Q1535" s="321"/>
    </row>
    <row r="1536" spans="17:17" s="239" customFormat="1" x14ac:dyDescent="0.25">
      <c r="Q1536" s="321"/>
    </row>
    <row r="1537" spans="17:17" s="239" customFormat="1" x14ac:dyDescent="0.25">
      <c r="Q1537" s="321"/>
    </row>
    <row r="1538" spans="17:17" s="239" customFormat="1" x14ac:dyDescent="0.25">
      <c r="Q1538" s="321"/>
    </row>
    <row r="1539" spans="17:17" s="239" customFormat="1" x14ac:dyDescent="0.25">
      <c r="Q1539" s="321"/>
    </row>
    <row r="1540" spans="17:17" s="239" customFormat="1" x14ac:dyDescent="0.25">
      <c r="Q1540" s="321"/>
    </row>
    <row r="1541" spans="17:17" s="239" customFormat="1" x14ac:dyDescent="0.25">
      <c r="Q1541" s="321"/>
    </row>
    <row r="1542" spans="17:17" s="239" customFormat="1" x14ac:dyDescent="0.25">
      <c r="Q1542" s="321"/>
    </row>
    <row r="1543" spans="17:17" s="239" customFormat="1" x14ac:dyDescent="0.25">
      <c r="Q1543" s="321"/>
    </row>
    <row r="1544" spans="17:17" s="239" customFormat="1" x14ac:dyDescent="0.25">
      <c r="Q1544" s="321"/>
    </row>
    <row r="1545" spans="17:17" s="239" customFormat="1" x14ac:dyDescent="0.25">
      <c r="Q1545" s="321"/>
    </row>
    <row r="1546" spans="17:17" s="239" customFormat="1" x14ac:dyDescent="0.25">
      <c r="Q1546" s="321"/>
    </row>
    <row r="1547" spans="17:17" s="239" customFormat="1" x14ac:dyDescent="0.25">
      <c r="Q1547" s="321"/>
    </row>
    <row r="1548" spans="17:17" s="239" customFormat="1" x14ac:dyDescent="0.25">
      <c r="Q1548" s="321"/>
    </row>
    <row r="1549" spans="17:17" s="239" customFormat="1" x14ac:dyDescent="0.25">
      <c r="Q1549" s="321"/>
    </row>
    <row r="1550" spans="17:17" s="239" customFormat="1" x14ac:dyDescent="0.25">
      <c r="Q1550" s="321"/>
    </row>
    <row r="1551" spans="17:17" s="239" customFormat="1" x14ac:dyDescent="0.25">
      <c r="Q1551" s="321"/>
    </row>
    <row r="1552" spans="17:17" s="239" customFormat="1" x14ac:dyDescent="0.25">
      <c r="Q1552" s="321"/>
    </row>
    <row r="1553" spans="17:17" s="239" customFormat="1" x14ac:dyDescent="0.25">
      <c r="Q1553" s="321"/>
    </row>
    <row r="1554" spans="17:17" s="239" customFormat="1" x14ac:dyDescent="0.25">
      <c r="Q1554" s="321"/>
    </row>
    <row r="1555" spans="17:17" s="239" customFormat="1" x14ac:dyDescent="0.25">
      <c r="Q1555" s="321"/>
    </row>
    <row r="1556" spans="17:17" s="239" customFormat="1" x14ac:dyDescent="0.25">
      <c r="Q1556" s="321"/>
    </row>
    <row r="1557" spans="17:17" s="239" customFormat="1" x14ac:dyDescent="0.25">
      <c r="Q1557" s="321"/>
    </row>
    <row r="1558" spans="17:17" s="239" customFormat="1" x14ac:dyDescent="0.25">
      <c r="Q1558" s="321"/>
    </row>
    <row r="1559" spans="17:17" s="239" customFormat="1" x14ac:dyDescent="0.25">
      <c r="Q1559" s="321"/>
    </row>
    <row r="1560" spans="17:17" s="239" customFormat="1" x14ac:dyDescent="0.25">
      <c r="Q1560" s="321"/>
    </row>
    <row r="1561" spans="17:17" s="239" customFormat="1" x14ac:dyDescent="0.25">
      <c r="Q1561" s="321"/>
    </row>
    <row r="1562" spans="17:17" s="239" customFormat="1" x14ac:dyDescent="0.25">
      <c r="Q1562" s="321"/>
    </row>
    <row r="1563" spans="17:17" s="239" customFormat="1" x14ac:dyDescent="0.25">
      <c r="Q1563" s="321"/>
    </row>
    <row r="1564" spans="17:17" s="239" customFormat="1" x14ac:dyDescent="0.25">
      <c r="Q1564" s="321"/>
    </row>
    <row r="1565" spans="17:17" s="239" customFormat="1" x14ac:dyDescent="0.25">
      <c r="Q1565" s="321"/>
    </row>
    <row r="1566" spans="17:17" s="239" customFormat="1" x14ac:dyDescent="0.25">
      <c r="Q1566" s="321"/>
    </row>
    <row r="1567" spans="17:17" s="239" customFormat="1" x14ac:dyDescent="0.25">
      <c r="Q1567" s="321"/>
    </row>
    <row r="1568" spans="17:17" s="239" customFormat="1" x14ac:dyDescent="0.25">
      <c r="Q1568" s="321"/>
    </row>
    <row r="1569" spans="17:17" s="239" customFormat="1" x14ac:dyDescent="0.25">
      <c r="Q1569" s="321"/>
    </row>
    <row r="1570" spans="17:17" s="239" customFormat="1" x14ac:dyDescent="0.25">
      <c r="Q1570" s="321"/>
    </row>
    <row r="1571" spans="17:17" s="239" customFormat="1" x14ac:dyDescent="0.25">
      <c r="Q1571" s="321"/>
    </row>
    <row r="1572" spans="17:17" s="239" customFormat="1" x14ac:dyDescent="0.25">
      <c r="Q1572" s="321"/>
    </row>
    <row r="1573" spans="17:17" s="239" customFormat="1" x14ac:dyDescent="0.25">
      <c r="Q1573" s="321"/>
    </row>
    <row r="1574" spans="17:17" s="239" customFormat="1" x14ac:dyDescent="0.25">
      <c r="Q1574" s="321"/>
    </row>
    <row r="1575" spans="17:17" s="239" customFormat="1" x14ac:dyDescent="0.25">
      <c r="Q1575" s="321"/>
    </row>
    <row r="1576" spans="17:17" s="239" customFormat="1" x14ac:dyDescent="0.25">
      <c r="Q1576" s="321"/>
    </row>
    <row r="1577" spans="17:17" s="239" customFormat="1" x14ac:dyDescent="0.25">
      <c r="Q1577" s="321"/>
    </row>
    <row r="1578" spans="17:17" s="239" customFormat="1" x14ac:dyDescent="0.25">
      <c r="Q1578" s="321"/>
    </row>
    <row r="1579" spans="17:17" s="239" customFormat="1" x14ac:dyDescent="0.25">
      <c r="Q1579" s="321"/>
    </row>
    <row r="1580" spans="17:17" s="239" customFormat="1" x14ac:dyDescent="0.25">
      <c r="Q1580" s="321"/>
    </row>
    <row r="1581" spans="17:17" s="239" customFormat="1" x14ac:dyDescent="0.25">
      <c r="Q1581" s="321"/>
    </row>
    <row r="1582" spans="17:17" s="239" customFormat="1" x14ac:dyDescent="0.25">
      <c r="Q1582" s="321"/>
    </row>
    <row r="1583" spans="17:17" s="239" customFormat="1" x14ac:dyDescent="0.25">
      <c r="Q1583" s="321"/>
    </row>
    <row r="1584" spans="17:17" s="239" customFormat="1" x14ac:dyDescent="0.25">
      <c r="Q1584" s="321"/>
    </row>
    <row r="1585" spans="17:17" s="239" customFormat="1" x14ac:dyDescent="0.25">
      <c r="Q1585" s="321"/>
    </row>
    <row r="1586" spans="17:17" s="239" customFormat="1" x14ac:dyDescent="0.25">
      <c r="Q1586" s="321"/>
    </row>
    <row r="1587" spans="17:17" s="239" customFormat="1" x14ac:dyDescent="0.25">
      <c r="Q1587" s="321"/>
    </row>
    <row r="1588" spans="17:17" s="239" customFormat="1" x14ac:dyDescent="0.25">
      <c r="Q1588" s="321"/>
    </row>
    <row r="1589" spans="17:17" s="239" customFormat="1" x14ac:dyDescent="0.25">
      <c r="Q1589" s="321"/>
    </row>
    <row r="1590" spans="17:17" s="239" customFormat="1" x14ac:dyDescent="0.25">
      <c r="Q1590" s="321"/>
    </row>
    <row r="1591" spans="17:17" s="239" customFormat="1" x14ac:dyDescent="0.25">
      <c r="Q1591" s="321"/>
    </row>
    <row r="1592" spans="17:17" s="239" customFormat="1" x14ac:dyDescent="0.25">
      <c r="Q1592" s="321"/>
    </row>
    <row r="1593" spans="17:17" s="239" customFormat="1" x14ac:dyDescent="0.25">
      <c r="Q1593" s="321"/>
    </row>
    <row r="1594" spans="17:17" s="239" customFormat="1" x14ac:dyDescent="0.25">
      <c r="Q1594" s="321"/>
    </row>
    <row r="1595" spans="17:17" s="239" customFormat="1" x14ac:dyDescent="0.25">
      <c r="Q1595" s="321"/>
    </row>
    <row r="1596" spans="17:17" s="239" customFormat="1" x14ac:dyDescent="0.25">
      <c r="Q1596" s="321"/>
    </row>
    <row r="1597" spans="17:17" s="239" customFormat="1" x14ac:dyDescent="0.25">
      <c r="Q1597" s="321"/>
    </row>
    <row r="1598" spans="17:17" s="239" customFormat="1" x14ac:dyDescent="0.25">
      <c r="Q1598" s="321"/>
    </row>
    <row r="1599" spans="17:17" s="239" customFormat="1" x14ac:dyDescent="0.25">
      <c r="Q1599" s="321"/>
    </row>
    <row r="1600" spans="17:17" s="239" customFormat="1" x14ac:dyDescent="0.25">
      <c r="Q1600" s="321"/>
    </row>
    <row r="1601" spans="17:17" s="239" customFormat="1" x14ac:dyDescent="0.25">
      <c r="Q1601" s="321"/>
    </row>
    <row r="1602" spans="17:17" s="239" customFormat="1" x14ac:dyDescent="0.25">
      <c r="Q1602" s="321"/>
    </row>
    <row r="1603" spans="17:17" s="239" customFormat="1" x14ac:dyDescent="0.25">
      <c r="Q1603" s="321"/>
    </row>
    <row r="1604" spans="17:17" s="239" customFormat="1" x14ac:dyDescent="0.25">
      <c r="Q1604" s="321"/>
    </row>
    <row r="1605" spans="17:17" s="239" customFormat="1" x14ac:dyDescent="0.25">
      <c r="Q1605" s="321"/>
    </row>
    <row r="1606" spans="17:17" s="239" customFormat="1" x14ac:dyDescent="0.25">
      <c r="Q1606" s="321"/>
    </row>
    <row r="1607" spans="17:17" s="239" customFormat="1" x14ac:dyDescent="0.25">
      <c r="Q1607" s="321"/>
    </row>
    <row r="1608" spans="17:17" s="239" customFormat="1" x14ac:dyDescent="0.25">
      <c r="Q1608" s="321"/>
    </row>
    <row r="1609" spans="17:17" s="239" customFormat="1" x14ac:dyDescent="0.25">
      <c r="Q1609" s="321"/>
    </row>
    <row r="1610" spans="17:17" s="239" customFormat="1" x14ac:dyDescent="0.25">
      <c r="Q1610" s="321"/>
    </row>
    <row r="1611" spans="17:17" s="239" customFormat="1" x14ac:dyDescent="0.25">
      <c r="Q1611" s="321"/>
    </row>
    <row r="1612" spans="17:17" s="239" customFormat="1" x14ac:dyDescent="0.25">
      <c r="Q1612" s="321"/>
    </row>
    <row r="1613" spans="17:17" s="239" customFormat="1" x14ac:dyDescent="0.25">
      <c r="Q1613" s="321"/>
    </row>
    <row r="1614" spans="17:17" s="239" customFormat="1" x14ac:dyDescent="0.25">
      <c r="Q1614" s="321"/>
    </row>
    <row r="1615" spans="17:17" s="239" customFormat="1" x14ac:dyDescent="0.25">
      <c r="Q1615" s="321"/>
    </row>
    <row r="1616" spans="17:17" s="239" customFormat="1" x14ac:dyDescent="0.25">
      <c r="Q1616" s="321"/>
    </row>
    <row r="1617" spans="17:17" s="239" customFormat="1" x14ac:dyDescent="0.25">
      <c r="Q1617" s="321"/>
    </row>
    <row r="1618" spans="17:17" s="239" customFormat="1" x14ac:dyDescent="0.25">
      <c r="Q1618" s="321"/>
    </row>
    <row r="1619" spans="17:17" s="239" customFormat="1" x14ac:dyDescent="0.25">
      <c r="Q1619" s="321"/>
    </row>
    <row r="1620" spans="17:17" s="239" customFormat="1" x14ac:dyDescent="0.25">
      <c r="Q1620" s="321"/>
    </row>
    <row r="1621" spans="17:17" s="239" customFormat="1" x14ac:dyDescent="0.25">
      <c r="Q1621" s="321"/>
    </row>
    <row r="1622" spans="17:17" s="239" customFormat="1" x14ac:dyDescent="0.25">
      <c r="Q1622" s="321"/>
    </row>
    <row r="1623" spans="17:17" s="239" customFormat="1" x14ac:dyDescent="0.25">
      <c r="Q1623" s="321"/>
    </row>
    <row r="1624" spans="17:17" s="239" customFormat="1" x14ac:dyDescent="0.25">
      <c r="Q1624" s="321"/>
    </row>
    <row r="1625" spans="17:17" s="239" customFormat="1" x14ac:dyDescent="0.25">
      <c r="Q1625" s="321"/>
    </row>
    <row r="1626" spans="17:17" s="239" customFormat="1" x14ac:dyDescent="0.25">
      <c r="Q1626" s="321"/>
    </row>
    <row r="1627" spans="17:17" s="239" customFormat="1" x14ac:dyDescent="0.25">
      <c r="Q1627" s="321"/>
    </row>
    <row r="1628" spans="17:17" s="239" customFormat="1" x14ac:dyDescent="0.25">
      <c r="Q1628" s="321"/>
    </row>
    <row r="1629" spans="17:17" s="239" customFormat="1" x14ac:dyDescent="0.25">
      <c r="Q1629" s="321"/>
    </row>
    <row r="1630" spans="17:17" s="239" customFormat="1" x14ac:dyDescent="0.25">
      <c r="Q1630" s="321"/>
    </row>
    <row r="1631" spans="17:17" s="239" customFormat="1" x14ac:dyDescent="0.25">
      <c r="Q1631" s="321"/>
    </row>
    <row r="1632" spans="17:17" s="239" customFormat="1" x14ac:dyDescent="0.25">
      <c r="Q1632" s="321"/>
    </row>
    <row r="1633" spans="17:17" s="239" customFormat="1" x14ac:dyDescent="0.25">
      <c r="Q1633" s="321"/>
    </row>
    <row r="1634" spans="17:17" s="239" customFormat="1" x14ac:dyDescent="0.25">
      <c r="Q1634" s="321"/>
    </row>
    <row r="1635" spans="17:17" s="239" customFormat="1" x14ac:dyDescent="0.25">
      <c r="Q1635" s="321"/>
    </row>
    <row r="1636" spans="17:17" s="239" customFormat="1" x14ac:dyDescent="0.25">
      <c r="Q1636" s="321"/>
    </row>
    <row r="1637" spans="17:17" s="239" customFormat="1" x14ac:dyDescent="0.25">
      <c r="Q1637" s="321"/>
    </row>
    <row r="1638" spans="17:17" s="239" customFormat="1" x14ac:dyDescent="0.25">
      <c r="Q1638" s="321"/>
    </row>
    <row r="1639" spans="17:17" s="239" customFormat="1" x14ac:dyDescent="0.25">
      <c r="Q1639" s="321"/>
    </row>
    <row r="1640" spans="17:17" s="239" customFormat="1" x14ac:dyDescent="0.25">
      <c r="Q1640" s="321"/>
    </row>
    <row r="1641" spans="17:17" s="239" customFormat="1" x14ac:dyDescent="0.25">
      <c r="Q1641" s="321"/>
    </row>
    <row r="1642" spans="17:17" s="239" customFormat="1" x14ac:dyDescent="0.25">
      <c r="Q1642" s="321"/>
    </row>
    <row r="1643" spans="17:17" s="239" customFormat="1" x14ac:dyDescent="0.25">
      <c r="Q1643" s="321"/>
    </row>
    <row r="1644" spans="17:17" s="239" customFormat="1" x14ac:dyDescent="0.25">
      <c r="Q1644" s="321"/>
    </row>
    <row r="1645" spans="17:17" s="239" customFormat="1" x14ac:dyDescent="0.25">
      <c r="Q1645" s="321"/>
    </row>
    <row r="1646" spans="17:17" s="239" customFormat="1" x14ac:dyDescent="0.25">
      <c r="Q1646" s="321"/>
    </row>
    <row r="1647" spans="17:17" s="239" customFormat="1" x14ac:dyDescent="0.25">
      <c r="Q1647" s="321"/>
    </row>
    <row r="1648" spans="17:17" s="239" customFormat="1" x14ac:dyDescent="0.25">
      <c r="Q1648" s="321"/>
    </row>
    <row r="1649" spans="17:17" s="239" customFormat="1" x14ac:dyDescent="0.25">
      <c r="Q1649" s="321"/>
    </row>
    <row r="1650" spans="17:17" s="239" customFormat="1" x14ac:dyDescent="0.25">
      <c r="Q1650" s="321"/>
    </row>
    <row r="1651" spans="17:17" s="239" customFormat="1" x14ac:dyDescent="0.25">
      <c r="Q1651" s="321"/>
    </row>
    <row r="1652" spans="17:17" s="239" customFormat="1" x14ac:dyDescent="0.25">
      <c r="Q1652" s="321"/>
    </row>
    <row r="1653" spans="17:17" s="239" customFormat="1" x14ac:dyDescent="0.25">
      <c r="Q1653" s="321"/>
    </row>
    <row r="1654" spans="17:17" s="239" customFormat="1" x14ac:dyDescent="0.25">
      <c r="Q1654" s="321"/>
    </row>
    <row r="1655" spans="17:17" s="239" customFormat="1" x14ac:dyDescent="0.25">
      <c r="Q1655" s="321"/>
    </row>
    <row r="1656" spans="17:17" s="239" customFormat="1" x14ac:dyDescent="0.25">
      <c r="Q1656" s="321"/>
    </row>
    <row r="1657" spans="17:17" s="239" customFormat="1" x14ac:dyDescent="0.25">
      <c r="Q1657" s="321"/>
    </row>
    <row r="1658" spans="17:17" s="239" customFormat="1" x14ac:dyDescent="0.25">
      <c r="Q1658" s="321"/>
    </row>
    <row r="1659" spans="17:17" s="239" customFormat="1" x14ac:dyDescent="0.25">
      <c r="Q1659" s="321"/>
    </row>
    <row r="1660" spans="17:17" s="239" customFormat="1" x14ac:dyDescent="0.25">
      <c r="Q1660" s="321"/>
    </row>
    <row r="1661" spans="17:17" s="239" customFormat="1" x14ac:dyDescent="0.25">
      <c r="Q1661" s="321"/>
    </row>
    <row r="1662" spans="17:17" s="239" customFormat="1" x14ac:dyDescent="0.25">
      <c r="Q1662" s="321"/>
    </row>
    <row r="1663" spans="17:17" s="239" customFormat="1" x14ac:dyDescent="0.25">
      <c r="Q1663" s="321"/>
    </row>
    <row r="1664" spans="17:17" s="239" customFormat="1" x14ac:dyDescent="0.25">
      <c r="Q1664" s="321"/>
    </row>
    <row r="1665" spans="17:17" s="239" customFormat="1" x14ac:dyDescent="0.25">
      <c r="Q1665" s="321"/>
    </row>
    <row r="1666" spans="17:17" s="239" customFormat="1" x14ac:dyDescent="0.25">
      <c r="Q1666" s="321"/>
    </row>
    <row r="1667" spans="17:17" s="239" customFormat="1" x14ac:dyDescent="0.25">
      <c r="Q1667" s="321"/>
    </row>
    <row r="1668" spans="17:17" s="239" customFormat="1" x14ac:dyDescent="0.25">
      <c r="Q1668" s="321"/>
    </row>
    <row r="1669" spans="17:17" s="239" customFormat="1" x14ac:dyDescent="0.25">
      <c r="Q1669" s="321"/>
    </row>
    <row r="1670" spans="17:17" s="239" customFormat="1" x14ac:dyDescent="0.25">
      <c r="Q1670" s="321"/>
    </row>
    <row r="1671" spans="17:17" s="239" customFormat="1" x14ac:dyDescent="0.25">
      <c r="Q1671" s="321"/>
    </row>
    <row r="1672" spans="17:17" s="239" customFormat="1" x14ac:dyDescent="0.25">
      <c r="Q1672" s="321"/>
    </row>
    <row r="1673" spans="17:17" s="239" customFormat="1" x14ac:dyDescent="0.25">
      <c r="Q1673" s="321"/>
    </row>
    <row r="1674" spans="17:17" s="239" customFormat="1" x14ac:dyDescent="0.25">
      <c r="Q1674" s="321"/>
    </row>
    <row r="1675" spans="17:17" s="239" customFormat="1" x14ac:dyDescent="0.25">
      <c r="Q1675" s="321"/>
    </row>
    <row r="1676" spans="17:17" s="239" customFormat="1" x14ac:dyDescent="0.25">
      <c r="Q1676" s="321"/>
    </row>
    <row r="1677" spans="17:17" s="239" customFormat="1" x14ac:dyDescent="0.25">
      <c r="Q1677" s="321"/>
    </row>
    <row r="1678" spans="17:17" s="239" customFormat="1" x14ac:dyDescent="0.25">
      <c r="Q1678" s="321"/>
    </row>
    <row r="1679" spans="17:17" s="239" customFormat="1" x14ac:dyDescent="0.25">
      <c r="Q1679" s="321"/>
    </row>
    <row r="1680" spans="17:17" s="239" customFormat="1" x14ac:dyDescent="0.25">
      <c r="Q1680" s="321"/>
    </row>
    <row r="1681" spans="17:17" s="239" customFormat="1" x14ac:dyDescent="0.25">
      <c r="Q1681" s="321"/>
    </row>
    <row r="1682" spans="17:17" s="239" customFormat="1" x14ac:dyDescent="0.25">
      <c r="Q1682" s="321"/>
    </row>
    <row r="1683" spans="17:17" s="239" customFormat="1" x14ac:dyDescent="0.25">
      <c r="Q1683" s="321"/>
    </row>
    <row r="1684" spans="17:17" s="239" customFormat="1" x14ac:dyDescent="0.25">
      <c r="Q1684" s="321"/>
    </row>
    <row r="1685" spans="17:17" s="239" customFormat="1" x14ac:dyDescent="0.25">
      <c r="Q1685" s="321"/>
    </row>
    <row r="1686" spans="17:17" s="239" customFormat="1" x14ac:dyDescent="0.25">
      <c r="Q1686" s="321"/>
    </row>
    <row r="1687" spans="17:17" s="239" customFormat="1" x14ac:dyDescent="0.25">
      <c r="Q1687" s="321"/>
    </row>
  </sheetData>
  <mergeCells count="20">
    <mergeCell ref="Q12:Q15"/>
    <mergeCell ref="Q29:Q32"/>
    <mergeCell ref="A126:D126"/>
    <mergeCell ref="I126:J126"/>
    <mergeCell ref="C5:C6"/>
    <mergeCell ref="D5:F5"/>
    <mergeCell ref="H5:H6"/>
    <mergeCell ref="I5:K5"/>
    <mergeCell ref="M5:M6"/>
    <mergeCell ref="N5:P5"/>
    <mergeCell ref="A1:Q1"/>
    <mergeCell ref="A2:Q2"/>
    <mergeCell ref="A4:A6"/>
    <mergeCell ref="B4:B6"/>
    <mergeCell ref="C4:F4"/>
    <mergeCell ref="G4:G6"/>
    <mergeCell ref="H4:K4"/>
    <mergeCell ref="L4:L6"/>
    <mergeCell ref="M4:P4"/>
    <mergeCell ref="Q4:Q6"/>
  </mergeCells>
  <pageMargins left="0.7" right="0.7" top="0.75" bottom="0.75" header="0.3" footer="0.3"/>
  <pageSetup paperSize="9" scale="3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S140"/>
  <sheetViews>
    <sheetView view="pageBreakPreview" zoomScale="60" zoomScaleNormal="100" workbookViewId="0">
      <selection activeCell="D13" sqref="D13"/>
    </sheetView>
  </sheetViews>
  <sheetFormatPr defaultRowHeight="15" outlineLevelRow="2" x14ac:dyDescent="0.25"/>
  <cols>
    <col min="1" max="1" width="4.42578125" style="329" customWidth="1"/>
    <col min="2" max="2" width="52.5703125" style="369" customWidth="1"/>
    <col min="3" max="3" width="10.5703125" style="329" customWidth="1"/>
    <col min="4" max="4" width="11" style="329" customWidth="1"/>
    <col min="5" max="5" width="13.85546875" style="329" customWidth="1"/>
    <col min="6" max="6" width="9.85546875" style="329" customWidth="1"/>
    <col min="7" max="7" width="12.7109375" style="329" customWidth="1"/>
    <col min="8" max="8" width="26.28515625" style="333" customWidth="1"/>
    <col min="9" max="9" width="9.140625" style="329" hidden="1" customWidth="1"/>
    <col min="10" max="16384" width="9.140625" style="329"/>
  </cols>
  <sheetData>
    <row r="1" spans="1:21" ht="18.75" x14ac:dyDescent="0.25">
      <c r="A1" s="233" t="s">
        <v>75</v>
      </c>
      <c r="B1" s="233"/>
      <c r="C1" s="233"/>
      <c r="D1" s="233"/>
      <c r="E1" s="233"/>
      <c r="F1" s="233"/>
      <c r="G1" s="233"/>
      <c r="H1" s="233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</row>
    <row r="2" spans="1:21" ht="56.25" customHeight="1" x14ac:dyDescent="0.25">
      <c r="A2" s="330" t="s">
        <v>882</v>
      </c>
      <c r="B2" s="330"/>
      <c r="C2" s="330"/>
      <c r="D2" s="330"/>
      <c r="E2" s="330"/>
      <c r="F2" s="330"/>
      <c r="G2" s="330"/>
      <c r="H2" s="330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</row>
    <row r="3" spans="1:21" x14ac:dyDescent="0.25">
      <c r="A3" s="331"/>
      <c r="B3" s="332"/>
      <c r="C3" s="331"/>
      <c r="D3" s="331"/>
      <c r="E3" s="331"/>
      <c r="F3" s="331"/>
      <c r="G3" s="331"/>
    </row>
    <row r="4" spans="1:21" x14ac:dyDescent="0.25">
      <c r="A4" s="240" t="s">
        <v>0</v>
      </c>
      <c r="B4" s="267" t="s">
        <v>76</v>
      </c>
      <c r="C4" s="240" t="s">
        <v>77</v>
      </c>
      <c r="D4" s="240" t="s">
        <v>78</v>
      </c>
      <c r="E4" s="240" t="s">
        <v>79</v>
      </c>
      <c r="F4" s="334" t="s">
        <v>883</v>
      </c>
      <c r="G4" s="334" t="s">
        <v>102</v>
      </c>
      <c r="H4" s="334" t="s">
        <v>80</v>
      </c>
    </row>
    <row r="5" spans="1:21" ht="51" customHeight="1" x14ac:dyDescent="0.25">
      <c r="A5" s="240"/>
      <c r="B5" s="267"/>
      <c r="C5" s="240"/>
      <c r="D5" s="240"/>
      <c r="E5" s="240"/>
      <c r="F5" s="334"/>
      <c r="G5" s="334"/>
      <c r="H5" s="334"/>
    </row>
    <row r="6" spans="1:21" s="331" customFormat="1" x14ac:dyDescent="0.25">
      <c r="A6" s="335" t="s">
        <v>736</v>
      </c>
      <c r="B6" s="336"/>
      <c r="C6" s="336"/>
      <c r="D6" s="336"/>
      <c r="E6" s="336"/>
      <c r="F6" s="336"/>
      <c r="G6" s="336"/>
      <c r="H6" s="337"/>
    </row>
    <row r="7" spans="1:21" s="342" customFormat="1" ht="41.25" customHeight="1" x14ac:dyDescent="0.25">
      <c r="A7" s="338"/>
      <c r="B7" s="339" t="s">
        <v>738</v>
      </c>
      <c r="C7" s="340"/>
      <c r="D7" s="340"/>
      <c r="E7" s="340"/>
      <c r="F7" s="340"/>
      <c r="G7" s="340"/>
      <c r="H7" s="341"/>
    </row>
    <row r="8" spans="1:21" s="331" customFormat="1" ht="40.5" x14ac:dyDescent="0.25">
      <c r="A8" s="138">
        <v>1</v>
      </c>
      <c r="B8" s="238" t="s">
        <v>884</v>
      </c>
      <c r="C8" s="138" t="s">
        <v>73</v>
      </c>
      <c r="D8" s="138">
        <v>100</v>
      </c>
      <c r="E8" s="138">
        <v>100</v>
      </c>
      <c r="F8" s="138">
        <v>55.9</v>
      </c>
      <c r="G8" s="343">
        <f>F8/E8</f>
        <v>0.55899999999999994</v>
      </c>
      <c r="H8" s="85" t="s">
        <v>885</v>
      </c>
    </row>
    <row r="9" spans="1:21" s="331" customFormat="1" ht="54" x14ac:dyDescent="0.25">
      <c r="A9" s="138">
        <v>2</v>
      </c>
      <c r="B9" s="136" t="s">
        <v>886</v>
      </c>
      <c r="C9" s="138" t="s">
        <v>73</v>
      </c>
      <c r="D9" s="138">
        <v>100</v>
      </c>
      <c r="E9" s="138">
        <v>100</v>
      </c>
      <c r="F9" s="138">
        <v>0</v>
      </c>
      <c r="G9" s="343">
        <f t="shared" ref="G9:G25" si="0">F9/E9</f>
        <v>0</v>
      </c>
      <c r="H9" s="85" t="s">
        <v>885</v>
      </c>
    </row>
    <row r="10" spans="1:21" s="331" customFormat="1" ht="40.5" x14ac:dyDescent="0.25">
      <c r="A10" s="138">
        <v>3</v>
      </c>
      <c r="B10" s="136" t="s">
        <v>887</v>
      </c>
      <c r="C10" s="138" t="s">
        <v>73</v>
      </c>
      <c r="D10" s="138">
        <v>100</v>
      </c>
      <c r="E10" s="138">
        <v>100</v>
      </c>
      <c r="F10" s="138">
        <v>100</v>
      </c>
      <c r="G10" s="343">
        <f t="shared" si="0"/>
        <v>1</v>
      </c>
      <c r="H10" s="85" t="s">
        <v>885</v>
      </c>
    </row>
    <row r="11" spans="1:21" s="331" customFormat="1" ht="40.5" x14ac:dyDescent="0.25">
      <c r="A11" s="138">
        <v>4</v>
      </c>
      <c r="B11" s="136" t="s">
        <v>888</v>
      </c>
      <c r="C11" s="138" t="s">
        <v>73</v>
      </c>
      <c r="D11" s="138">
        <v>100</v>
      </c>
      <c r="E11" s="138">
        <v>100</v>
      </c>
      <c r="F11" s="138">
        <v>68.5</v>
      </c>
      <c r="G11" s="343">
        <f t="shared" si="0"/>
        <v>0.68500000000000005</v>
      </c>
      <c r="H11" s="85" t="s">
        <v>885</v>
      </c>
    </row>
    <row r="12" spans="1:21" s="331" customFormat="1" ht="54" x14ac:dyDescent="0.25">
      <c r="A12" s="138">
        <v>5</v>
      </c>
      <c r="B12" s="136" t="s">
        <v>889</v>
      </c>
      <c r="C12" s="138" t="s">
        <v>73</v>
      </c>
      <c r="D12" s="138">
        <v>85</v>
      </c>
      <c r="E12" s="138">
        <v>2</v>
      </c>
      <c r="F12" s="138">
        <v>0</v>
      </c>
      <c r="G12" s="343">
        <f t="shared" si="0"/>
        <v>0</v>
      </c>
      <c r="H12" s="99" t="s">
        <v>890</v>
      </c>
    </row>
    <row r="13" spans="1:21" s="331" customFormat="1" ht="27" x14ac:dyDescent="0.25">
      <c r="A13" s="138">
        <v>6</v>
      </c>
      <c r="B13" s="136" t="s">
        <v>891</v>
      </c>
      <c r="C13" s="138" t="s">
        <v>892</v>
      </c>
      <c r="D13" s="138">
        <v>500</v>
      </c>
      <c r="E13" s="138">
        <v>500</v>
      </c>
      <c r="F13" s="138">
        <v>500</v>
      </c>
      <c r="G13" s="343">
        <f t="shared" si="0"/>
        <v>1</v>
      </c>
      <c r="H13" s="85" t="s">
        <v>885</v>
      </c>
    </row>
    <row r="14" spans="1:21" s="331" customFormat="1" ht="27" x14ac:dyDescent="0.25">
      <c r="A14" s="138">
        <v>7</v>
      </c>
      <c r="B14" s="136" t="s">
        <v>893</v>
      </c>
      <c r="C14" s="138" t="s">
        <v>129</v>
      </c>
      <c r="D14" s="138">
        <v>50</v>
      </c>
      <c r="E14" s="138">
        <v>50</v>
      </c>
      <c r="F14" s="138">
        <v>50</v>
      </c>
      <c r="G14" s="343">
        <f t="shared" si="0"/>
        <v>1</v>
      </c>
      <c r="H14" s="85" t="s">
        <v>885</v>
      </c>
    </row>
    <row r="15" spans="1:21" s="331" customFormat="1" ht="27" x14ac:dyDescent="0.25">
      <c r="A15" s="138">
        <v>8</v>
      </c>
      <c r="B15" s="136" t="s">
        <v>894</v>
      </c>
      <c r="C15" s="138" t="s">
        <v>73</v>
      </c>
      <c r="D15" s="138">
        <v>70</v>
      </c>
      <c r="E15" s="138">
        <v>85</v>
      </c>
      <c r="F15" s="138">
        <v>0</v>
      </c>
      <c r="G15" s="343">
        <f t="shared" si="0"/>
        <v>0</v>
      </c>
      <c r="H15" s="85" t="s">
        <v>885</v>
      </c>
    </row>
    <row r="16" spans="1:21" s="331" customFormat="1" ht="27" x14ac:dyDescent="0.25">
      <c r="A16" s="138">
        <v>9</v>
      </c>
      <c r="B16" s="136" t="s">
        <v>895</v>
      </c>
      <c r="C16" s="138" t="s">
        <v>73</v>
      </c>
      <c r="D16" s="138">
        <v>100</v>
      </c>
      <c r="E16" s="138">
        <v>0</v>
      </c>
      <c r="F16" s="138">
        <v>0</v>
      </c>
      <c r="G16" s="343">
        <v>0</v>
      </c>
      <c r="H16" s="85" t="s">
        <v>885</v>
      </c>
    </row>
    <row r="17" spans="1:133" s="331" customFormat="1" ht="27" x14ac:dyDescent="0.25">
      <c r="A17" s="138">
        <v>10</v>
      </c>
      <c r="B17" s="99" t="s">
        <v>890</v>
      </c>
      <c r="C17" s="138" t="s">
        <v>73</v>
      </c>
      <c r="D17" s="138">
        <v>0</v>
      </c>
      <c r="E17" s="138">
        <v>0</v>
      </c>
      <c r="F17" s="138">
        <v>0</v>
      </c>
      <c r="G17" s="343">
        <v>0</v>
      </c>
      <c r="H17" s="85" t="s">
        <v>885</v>
      </c>
    </row>
    <row r="18" spans="1:133" s="331" customFormat="1" ht="27" x14ac:dyDescent="0.25">
      <c r="A18" s="138">
        <v>11</v>
      </c>
      <c r="B18" s="344" t="s">
        <v>896</v>
      </c>
      <c r="C18" s="138" t="s">
        <v>73</v>
      </c>
      <c r="D18" s="138">
        <v>100</v>
      </c>
      <c r="E18" s="138">
        <v>100</v>
      </c>
      <c r="F18" s="138">
        <v>11</v>
      </c>
      <c r="G18" s="343">
        <f t="shared" si="0"/>
        <v>0.11</v>
      </c>
      <c r="H18" s="85" t="s">
        <v>885</v>
      </c>
    </row>
    <row r="19" spans="1:133" s="331" customFormat="1" ht="40.5" x14ac:dyDescent="0.25">
      <c r="A19" s="138">
        <v>12</v>
      </c>
      <c r="B19" s="136" t="s">
        <v>897</v>
      </c>
      <c r="C19" s="138" t="s">
        <v>101</v>
      </c>
      <c r="D19" s="138">
        <v>0</v>
      </c>
      <c r="E19" s="138">
        <v>1</v>
      </c>
      <c r="F19" s="138">
        <v>0</v>
      </c>
      <c r="G19" s="343">
        <f t="shared" si="0"/>
        <v>0</v>
      </c>
      <c r="H19" s="85" t="s">
        <v>885</v>
      </c>
    </row>
    <row r="20" spans="1:133" s="331" customFormat="1" ht="27" x14ac:dyDescent="0.25">
      <c r="A20" s="138">
        <v>13</v>
      </c>
      <c r="B20" s="136" t="s">
        <v>898</v>
      </c>
      <c r="C20" s="138" t="s">
        <v>73</v>
      </c>
      <c r="D20" s="138">
        <v>100</v>
      </c>
      <c r="E20" s="138">
        <v>100</v>
      </c>
      <c r="F20" s="138">
        <v>60.3</v>
      </c>
      <c r="G20" s="343">
        <f t="shared" si="0"/>
        <v>0.60299999999999998</v>
      </c>
      <c r="H20" s="85" t="s">
        <v>885</v>
      </c>
    </row>
    <row r="21" spans="1:133" s="331" customFormat="1" ht="40.5" x14ac:dyDescent="0.25">
      <c r="A21" s="138">
        <v>14</v>
      </c>
      <c r="B21" s="238" t="s">
        <v>899</v>
      </c>
      <c r="C21" s="138" t="s">
        <v>73</v>
      </c>
      <c r="D21" s="138">
        <v>100</v>
      </c>
      <c r="E21" s="138">
        <v>100</v>
      </c>
      <c r="F21" s="138">
        <v>44.7</v>
      </c>
      <c r="G21" s="343">
        <f t="shared" si="0"/>
        <v>0.44700000000000001</v>
      </c>
      <c r="H21" s="85" t="s">
        <v>885</v>
      </c>
    </row>
    <row r="22" spans="1:133" s="331" customFormat="1" ht="27" x14ac:dyDescent="0.25">
      <c r="A22" s="138">
        <v>15</v>
      </c>
      <c r="B22" s="136" t="s">
        <v>900</v>
      </c>
      <c r="C22" s="138" t="s">
        <v>101</v>
      </c>
      <c r="D22" s="138">
        <v>3</v>
      </c>
      <c r="E22" s="138">
        <v>5</v>
      </c>
      <c r="F22" s="138">
        <v>0</v>
      </c>
      <c r="G22" s="343">
        <f t="shared" si="0"/>
        <v>0</v>
      </c>
      <c r="H22" s="85" t="s">
        <v>885</v>
      </c>
    </row>
    <row r="23" spans="1:133" s="331" customFormat="1" ht="27" x14ac:dyDescent="0.25">
      <c r="A23" s="138">
        <v>16</v>
      </c>
      <c r="B23" s="136" t="s">
        <v>901</v>
      </c>
      <c r="C23" s="138" t="s">
        <v>73</v>
      </c>
      <c r="D23" s="138">
        <v>100</v>
      </c>
      <c r="E23" s="138">
        <v>100</v>
      </c>
      <c r="F23" s="138">
        <v>48.8</v>
      </c>
      <c r="G23" s="343">
        <f t="shared" si="0"/>
        <v>0.48799999999999999</v>
      </c>
      <c r="H23" s="85" t="s">
        <v>885</v>
      </c>
    </row>
    <row r="24" spans="1:133" s="331" customFormat="1" ht="54" x14ac:dyDescent="0.25">
      <c r="A24" s="138">
        <v>17</v>
      </c>
      <c r="B24" s="136" t="s">
        <v>902</v>
      </c>
      <c r="C24" s="138" t="s">
        <v>73</v>
      </c>
      <c r="D24" s="138" t="s">
        <v>903</v>
      </c>
      <c r="E24" s="138" t="s">
        <v>903</v>
      </c>
      <c r="F24" s="138">
        <v>0</v>
      </c>
      <c r="G24" s="343"/>
      <c r="H24" s="85" t="s">
        <v>885</v>
      </c>
    </row>
    <row r="25" spans="1:133" s="331" customFormat="1" ht="40.5" x14ac:dyDescent="0.25">
      <c r="A25" s="138">
        <v>18</v>
      </c>
      <c r="B25" s="136" t="s">
        <v>904</v>
      </c>
      <c r="C25" s="138" t="s">
        <v>73</v>
      </c>
      <c r="D25" s="138">
        <v>100</v>
      </c>
      <c r="E25" s="138">
        <v>100</v>
      </c>
      <c r="F25" s="138">
        <v>100</v>
      </c>
      <c r="G25" s="343">
        <f t="shared" si="0"/>
        <v>1</v>
      </c>
      <c r="H25" s="85" t="s">
        <v>885</v>
      </c>
    </row>
    <row r="26" spans="1:133" s="331" customFormat="1" x14ac:dyDescent="0.25">
      <c r="A26" s="335" t="s">
        <v>766</v>
      </c>
      <c r="B26" s="336"/>
      <c r="C26" s="336"/>
      <c r="D26" s="336"/>
      <c r="E26" s="336"/>
      <c r="F26" s="336"/>
      <c r="G26" s="336"/>
      <c r="H26" s="337"/>
    </row>
    <row r="27" spans="1:133" s="331" customFormat="1" x14ac:dyDescent="0.25">
      <c r="A27" s="345"/>
      <c r="B27" s="346" t="s">
        <v>767</v>
      </c>
      <c r="C27" s="347"/>
      <c r="D27" s="347"/>
      <c r="E27" s="347"/>
      <c r="F27" s="347"/>
      <c r="G27" s="347"/>
      <c r="H27" s="348"/>
    </row>
    <row r="28" spans="1:133" s="350" customFormat="1" ht="40.5" x14ac:dyDescent="0.25">
      <c r="A28" s="138">
        <v>1</v>
      </c>
      <c r="B28" s="136" t="s">
        <v>905</v>
      </c>
      <c r="C28" s="349" t="s">
        <v>73</v>
      </c>
      <c r="D28" s="138">
        <v>100</v>
      </c>
      <c r="E28" s="138">
        <v>100</v>
      </c>
      <c r="F28" s="138">
        <v>61</v>
      </c>
      <c r="G28" s="343">
        <f t="shared" ref="G28:G43" si="1">F28/E28</f>
        <v>0.61</v>
      </c>
      <c r="H28" s="85" t="s">
        <v>906</v>
      </c>
      <c r="I28" s="331"/>
      <c r="J28" s="331"/>
      <c r="K28" s="331"/>
      <c r="L28" s="331"/>
      <c r="M28" s="331"/>
      <c r="N28" s="331"/>
      <c r="O28" s="331"/>
      <c r="P28" s="331"/>
      <c r="Q28" s="331"/>
      <c r="R28" s="331"/>
      <c r="S28" s="331"/>
      <c r="T28" s="331"/>
      <c r="U28" s="331"/>
      <c r="V28" s="331"/>
      <c r="W28" s="331"/>
      <c r="X28" s="331"/>
      <c r="Y28" s="331"/>
      <c r="Z28" s="331"/>
      <c r="AA28" s="331"/>
      <c r="AB28" s="331"/>
      <c r="AC28" s="331"/>
      <c r="AD28" s="331"/>
      <c r="AE28" s="331"/>
      <c r="AF28" s="331"/>
      <c r="AG28" s="331"/>
      <c r="AH28" s="331"/>
      <c r="AI28" s="331"/>
      <c r="AJ28" s="331"/>
      <c r="AK28" s="331"/>
      <c r="AL28" s="331"/>
      <c r="AM28" s="331"/>
      <c r="AN28" s="331"/>
      <c r="AO28" s="331"/>
      <c r="AP28" s="331"/>
      <c r="AQ28" s="331"/>
      <c r="AR28" s="331"/>
      <c r="AS28" s="331"/>
      <c r="AT28" s="331"/>
      <c r="AU28" s="331"/>
      <c r="AV28" s="331"/>
      <c r="AW28" s="331"/>
      <c r="AX28" s="331"/>
      <c r="AY28" s="331"/>
      <c r="AZ28" s="331"/>
      <c r="BA28" s="331"/>
      <c r="BB28" s="331"/>
      <c r="BC28" s="331"/>
    </row>
    <row r="29" spans="1:133" s="350" customFormat="1" ht="54" x14ac:dyDescent="0.25">
      <c r="A29" s="138">
        <v>2</v>
      </c>
      <c r="B29" s="136" t="s">
        <v>907</v>
      </c>
      <c r="C29" s="138" t="s">
        <v>73</v>
      </c>
      <c r="D29" s="138">
        <v>100</v>
      </c>
      <c r="E29" s="138">
        <v>100</v>
      </c>
      <c r="F29" s="138">
        <v>0</v>
      </c>
      <c r="G29" s="343">
        <f t="shared" si="1"/>
        <v>0</v>
      </c>
      <c r="H29" s="85" t="s">
        <v>906</v>
      </c>
      <c r="I29" s="331"/>
      <c r="J29" s="331"/>
      <c r="K29" s="331"/>
      <c r="L29" s="331"/>
      <c r="M29" s="331"/>
      <c r="N29" s="331"/>
      <c r="O29" s="331"/>
      <c r="P29" s="331"/>
      <c r="Q29" s="331"/>
      <c r="R29" s="331"/>
      <c r="S29" s="331"/>
      <c r="T29" s="331"/>
      <c r="U29" s="331"/>
      <c r="V29" s="331"/>
      <c r="W29" s="331"/>
      <c r="X29" s="331"/>
      <c r="Y29" s="331"/>
      <c r="Z29" s="331"/>
      <c r="AA29" s="331"/>
      <c r="AB29" s="331"/>
      <c r="AC29" s="331"/>
      <c r="AD29" s="331"/>
      <c r="AE29" s="331"/>
      <c r="AF29" s="331"/>
      <c r="AG29" s="331"/>
      <c r="AH29" s="331"/>
      <c r="AI29" s="331"/>
      <c r="AJ29" s="331"/>
      <c r="AK29" s="331"/>
      <c r="AL29" s="331"/>
      <c r="AM29" s="331"/>
      <c r="AN29" s="331"/>
      <c r="AO29" s="331"/>
      <c r="AP29" s="331"/>
      <c r="AQ29" s="331"/>
      <c r="AR29" s="331"/>
      <c r="AS29" s="331"/>
      <c r="AT29" s="331"/>
      <c r="AU29" s="331"/>
      <c r="AV29" s="331"/>
      <c r="AW29" s="331"/>
      <c r="AX29" s="331"/>
      <c r="AY29" s="331"/>
      <c r="AZ29" s="331"/>
      <c r="BA29" s="331"/>
      <c r="BB29" s="331"/>
      <c r="BC29" s="331"/>
    </row>
    <row r="30" spans="1:133" s="350" customFormat="1" ht="27" x14ac:dyDescent="0.25">
      <c r="A30" s="138">
        <v>3</v>
      </c>
      <c r="B30" s="136" t="s">
        <v>908</v>
      </c>
      <c r="C30" s="138" t="s">
        <v>73</v>
      </c>
      <c r="D30" s="138">
        <v>100</v>
      </c>
      <c r="E30" s="138">
        <v>100</v>
      </c>
      <c r="F30" s="138">
        <v>0</v>
      </c>
      <c r="G30" s="343">
        <f t="shared" si="1"/>
        <v>0</v>
      </c>
      <c r="H30" s="85" t="s">
        <v>906</v>
      </c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1"/>
      <c r="W30" s="331"/>
      <c r="X30" s="331"/>
      <c r="Y30" s="331"/>
      <c r="Z30" s="331"/>
      <c r="AA30" s="331"/>
      <c r="AB30" s="331"/>
      <c r="AC30" s="331"/>
      <c r="AD30" s="331"/>
      <c r="AE30" s="331"/>
      <c r="AF30" s="331"/>
      <c r="AG30" s="331"/>
      <c r="AH30" s="331"/>
      <c r="AI30" s="331"/>
      <c r="AJ30" s="331"/>
      <c r="AK30" s="331"/>
      <c r="AL30" s="331"/>
      <c r="AM30" s="331"/>
      <c r="AN30" s="331"/>
      <c r="AO30" s="331"/>
      <c r="AP30" s="331"/>
      <c r="AQ30" s="331"/>
      <c r="AR30" s="331"/>
      <c r="AS30" s="331"/>
      <c r="AT30" s="331"/>
      <c r="AU30" s="331"/>
      <c r="AV30" s="331"/>
      <c r="AW30" s="331"/>
      <c r="AX30" s="331"/>
      <c r="AY30" s="331"/>
      <c r="AZ30" s="331"/>
      <c r="BA30" s="331"/>
      <c r="BB30" s="331"/>
      <c r="BC30" s="331"/>
    </row>
    <row r="31" spans="1:133" s="350" customFormat="1" ht="54" x14ac:dyDescent="0.25">
      <c r="A31" s="138">
        <v>4</v>
      </c>
      <c r="B31" s="136" t="s">
        <v>909</v>
      </c>
      <c r="C31" s="138" t="s">
        <v>73</v>
      </c>
      <c r="D31" s="138">
        <v>100</v>
      </c>
      <c r="E31" s="138">
        <v>100</v>
      </c>
      <c r="F31" s="138">
        <v>40</v>
      </c>
      <c r="G31" s="343">
        <f t="shared" si="1"/>
        <v>0.4</v>
      </c>
      <c r="H31" s="85" t="s">
        <v>906</v>
      </c>
      <c r="I31" s="331"/>
      <c r="J31" s="331"/>
      <c r="K31" s="331"/>
      <c r="L31" s="331"/>
      <c r="M31" s="331"/>
      <c r="N31" s="331"/>
      <c r="O31" s="331"/>
      <c r="P31" s="331"/>
      <c r="Q31" s="331"/>
      <c r="R31" s="331"/>
      <c r="S31" s="331"/>
      <c r="T31" s="331"/>
      <c r="U31" s="331"/>
      <c r="V31" s="331"/>
      <c r="W31" s="331"/>
      <c r="X31" s="331"/>
      <c r="Y31" s="331"/>
      <c r="Z31" s="331"/>
      <c r="AA31" s="331"/>
      <c r="AB31" s="331"/>
      <c r="AC31" s="331"/>
      <c r="AD31" s="331"/>
      <c r="AE31" s="331"/>
      <c r="AF31" s="331"/>
      <c r="AG31" s="331"/>
      <c r="AH31" s="331"/>
      <c r="AI31" s="331"/>
      <c r="AJ31" s="331"/>
      <c r="AK31" s="331"/>
      <c r="AL31" s="331"/>
      <c r="AM31" s="331"/>
      <c r="AN31" s="331"/>
      <c r="AO31" s="331"/>
      <c r="AP31" s="331"/>
      <c r="AQ31" s="331"/>
      <c r="AR31" s="331"/>
      <c r="AS31" s="331"/>
      <c r="AT31" s="331"/>
      <c r="AU31" s="331"/>
      <c r="AV31" s="331"/>
      <c r="AW31" s="331"/>
      <c r="AX31" s="331"/>
      <c r="AY31" s="331"/>
      <c r="AZ31" s="331"/>
      <c r="BA31" s="331"/>
      <c r="BB31" s="331"/>
      <c r="BC31" s="331"/>
      <c r="DE31" s="331"/>
      <c r="DF31" s="331"/>
      <c r="DG31" s="331"/>
      <c r="DH31" s="331"/>
      <c r="DI31" s="331"/>
      <c r="DJ31" s="331"/>
      <c r="DK31" s="331"/>
      <c r="DL31" s="331"/>
      <c r="DM31" s="331"/>
      <c r="DN31" s="331"/>
      <c r="DO31" s="331"/>
      <c r="DP31" s="331"/>
      <c r="DQ31" s="331"/>
      <c r="DR31" s="331"/>
      <c r="DS31" s="331"/>
      <c r="DT31" s="331"/>
      <c r="DU31" s="331"/>
      <c r="DV31" s="331"/>
      <c r="DW31" s="331"/>
      <c r="DX31" s="331"/>
      <c r="DY31" s="331"/>
      <c r="DZ31" s="331"/>
      <c r="EA31" s="331"/>
      <c r="EB31" s="331"/>
      <c r="EC31" s="331"/>
    </row>
    <row r="32" spans="1:133" s="350" customFormat="1" ht="40.5" x14ac:dyDescent="0.25">
      <c r="A32" s="138">
        <v>5</v>
      </c>
      <c r="B32" s="99" t="s">
        <v>910</v>
      </c>
      <c r="C32" s="138" t="s">
        <v>73</v>
      </c>
      <c r="D32" s="85">
        <v>80</v>
      </c>
      <c r="E32" s="85">
        <v>5</v>
      </c>
      <c r="F32" s="85">
        <v>0</v>
      </c>
      <c r="G32" s="343">
        <f t="shared" si="1"/>
        <v>0</v>
      </c>
      <c r="H32" s="85" t="s">
        <v>906</v>
      </c>
      <c r="I32" s="331"/>
      <c r="J32" s="331"/>
      <c r="K32" s="331"/>
      <c r="L32" s="331"/>
      <c r="M32" s="331"/>
      <c r="N32" s="331"/>
      <c r="O32" s="331"/>
      <c r="P32" s="331"/>
      <c r="Q32" s="331"/>
      <c r="R32" s="331"/>
      <c r="S32" s="331"/>
      <c r="T32" s="331"/>
      <c r="U32" s="331"/>
      <c r="V32" s="331"/>
      <c r="W32" s="331"/>
      <c r="X32" s="331"/>
      <c r="Y32" s="331"/>
      <c r="Z32" s="331"/>
      <c r="AA32" s="331"/>
      <c r="AB32" s="331"/>
      <c r="AC32" s="331"/>
      <c r="AD32" s="331"/>
      <c r="AE32" s="331"/>
      <c r="AF32" s="331"/>
      <c r="AG32" s="331"/>
      <c r="DE32" s="331"/>
      <c r="DF32" s="331"/>
      <c r="DG32" s="331"/>
      <c r="DH32" s="331"/>
      <c r="DI32" s="331"/>
      <c r="DJ32" s="331"/>
      <c r="DK32" s="331"/>
      <c r="DL32" s="331"/>
      <c r="DM32" s="331"/>
      <c r="DN32" s="331"/>
      <c r="DO32" s="331"/>
      <c r="DP32" s="331"/>
      <c r="DQ32" s="331"/>
      <c r="DR32" s="331"/>
      <c r="DS32" s="331"/>
      <c r="DT32" s="331"/>
      <c r="DU32" s="331"/>
      <c r="DV32" s="331"/>
      <c r="DW32" s="331"/>
      <c r="DX32" s="331"/>
      <c r="DY32" s="331"/>
      <c r="DZ32" s="331"/>
      <c r="EA32" s="331"/>
      <c r="EB32" s="331"/>
      <c r="EC32" s="331"/>
    </row>
    <row r="33" spans="1:133" s="350" customFormat="1" ht="27" x14ac:dyDescent="0.25">
      <c r="A33" s="138">
        <v>6</v>
      </c>
      <c r="B33" s="344" t="s">
        <v>891</v>
      </c>
      <c r="C33" s="138" t="s">
        <v>892</v>
      </c>
      <c r="D33" s="85">
        <v>500</v>
      </c>
      <c r="E33" s="85">
        <v>500</v>
      </c>
      <c r="F33" s="85">
        <v>0</v>
      </c>
      <c r="G33" s="343">
        <f t="shared" si="1"/>
        <v>0</v>
      </c>
      <c r="H33" s="85" t="s">
        <v>906</v>
      </c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1"/>
      <c r="U33" s="331"/>
      <c r="V33" s="331"/>
      <c r="W33" s="331"/>
      <c r="X33" s="331"/>
      <c r="Y33" s="331"/>
      <c r="Z33" s="331"/>
      <c r="AA33" s="331"/>
      <c r="AB33" s="331"/>
      <c r="AC33" s="331"/>
      <c r="AD33" s="331"/>
      <c r="AE33" s="331"/>
      <c r="AF33" s="331"/>
      <c r="AG33" s="331"/>
      <c r="DE33" s="331"/>
      <c r="DF33" s="331"/>
      <c r="DG33" s="331"/>
      <c r="DH33" s="331"/>
      <c r="DI33" s="331"/>
      <c r="DJ33" s="331"/>
      <c r="DK33" s="331"/>
      <c r="DL33" s="331"/>
      <c r="DM33" s="331"/>
      <c r="DN33" s="331"/>
      <c r="DO33" s="331"/>
      <c r="DP33" s="331"/>
      <c r="DQ33" s="331"/>
      <c r="DR33" s="331"/>
      <c r="DS33" s="331"/>
      <c r="DT33" s="331"/>
      <c r="DU33" s="331"/>
      <c r="DV33" s="331"/>
      <c r="DW33" s="331"/>
      <c r="DX33" s="331"/>
      <c r="DY33" s="331"/>
      <c r="DZ33" s="331"/>
      <c r="EA33" s="331"/>
      <c r="EB33" s="331"/>
      <c r="EC33" s="331"/>
    </row>
    <row r="34" spans="1:133" s="350" customFormat="1" ht="27" x14ac:dyDescent="0.25">
      <c r="A34" s="138">
        <v>7</v>
      </c>
      <c r="B34" s="99" t="s">
        <v>911</v>
      </c>
      <c r="C34" s="138" t="s">
        <v>129</v>
      </c>
      <c r="D34" s="85">
        <v>50</v>
      </c>
      <c r="E34" s="85">
        <v>50</v>
      </c>
      <c r="F34" s="85">
        <v>50</v>
      </c>
      <c r="G34" s="343">
        <f t="shared" si="1"/>
        <v>1</v>
      </c>
      <c r="H34" s="85" t="s">
        <v>906</v>
      </c>
      <c r="I34" s="331"/>
      <c r="J34" s="331"/>
      <c r="K34" s="331"/>
      <c r="L34" s="331"/>
      <c r="M34" s="331"/>
      <c r="N34" s="331"/>
      <c r="O34" s="331"/>
      <c r="P34" s="331"/>
      <c r="Q34" s="331"/>
      <c r="R34" s="331"/>
      <c r="S34" s="331"/>
      <c r="T34" s="331"/>
      <c r="U34" s="331"/>
      <c r="V34" s="331"/>
      <c r="W34" s="331"/>
      <c r="X34" s="331"/>
      <c r="Y34" s="331"/>
      <c r="Z34" s="331"/>
      <c r="AA34" s="331"/>
      <c r="AB34" s="331"/>
      <c r="AC34" s="331"/>
      <c r="AD34" s="331"/>
      <c r="AE34" s="331"/>
      <c r="AF34" s="331"/>
      <c r="AG34" s="331"/>
      <c r="DE34" s="331"/>
      <c r="DF34" s="331"/>
      <c r="DG34" s="331"/>
      <c r="DH34" s="331"/>
      <c r="DI34" s="331"/>
      <c r="DJ34" s="331"/>
      <c r="DK34" s="331"/>
      <c r="DL34" s="331"/>
      <c r="DM34" s="331"/>
      <c r="DN34" s="331"/>
      <c r="DO34" s="331"/>
      <c r="DP34" s="331"/>
      <c r="DQ34" s="331"/>
      <c r="DR34" s="331"/>
      <c r="DS34" s="331"/>
      <c r="DT34" s="331"/>
      <c r="DU34" s="331"/>
      <c r="DV34" s="331"/>
      <c r="DW34" s="331"/>
      <c r="DX34" s="331"/>
      <c r="DY34" s="331"/>
      <c r="DZ34" s="331"/>
      <c r="EA34" s="331"/>
      <c r="EB34" s="331"/>
      <c r="EC34" s="331"/>
    </row>
    <row r="35" spans="1:133" s="350" customFormat="1" ht="27" x14ac:dyDescent="0.25">
      <c r="A35" s="138">
        <v>8</v>
      </c>
      <c r="B35" s="99" t="s">
        <v>894</v>
      </c>
      <c r="C35" s="138" t="s">
        <v>73</v>
      </c>
      <c r="D35" s="85">
        <v>70</v>
      </c>
      <c r="E35" s="85">
        <v>75</v>
      </c>
      <c r="F35" s="85">
        <v>0</v>
      </c>
      <c r="G35" s="343">
        <f t="shared" si="1"/>
        <v>0</v>
      </c>
      <c r="H35" s="85" t="s">
        <v>906</v>
      </c>
      <c r="I35" s="351"/>
      <c r="J35" s="351"/>
      <c r="K35" s="351"/>
      <c r="L35" s="351"/>
      <c r="M35" s="351"/>
      <c r="N35" s="351"/>
      <c r="O35" s="351"/>
      <c r="P35" s="351"/>
      <c r="Q35" s="351"/>
      <c r="R35" s="351"/>
      <c r="S35" s="351"/>
      <c r="T35" s="351"/>
      <c r="U35" s="351"/>
      <c r="V35" s="351"/>
      <c r="W35" s="351"/>
      <c r="X35" s="351"/>
      <c r="Y35" s="351"/>
      <c r="Z35" s="351"/>
      <c r="AA35" s="351"/>
      <c r="AB35" s="351"/>
      <c r="AC35" s="351"/>
      <c r="AD35" s="351"/>
      <c r="AE35" s="351"/>
      <c r="AF35" s="351"/>
      <c r="AG35" s="351"/>
      <c r="DE35" s="331"/>
      <c r="DF35" s="331"/>
      <c r="DG35" s="331"/>
      <c r="DH35" s="331"/>
      <c r="DI35" s="331"/>
      <c r="DJ35" s="331"/>
      <c r="DK35" s="331"/>
      <c r="DL35" s="331"/>
      <c r="DM35" s="331"/>
      <c r="DN35" s="331"/>
      <c r="DO35" s="331"/>
      <c r="DP35" s="331"/>
      <c r="DQ35" s="331"/>
      <c r="DR35" s="331"/>
      <c r="DS35" s="331"/>
      <c r="DT35" s="331"/>
      <c r="DU35" s="331"/>
      <c r="DV35" s="331"/>
      <c r="DW35" s="331"/>
      <c r="DX35" s="331"/>
      <c r="DY35" s="331"/>
      <c r="DZ35" s="331"/>
      <c r="EA35" s="331"/>
      <c r="EB35" s="331"/>
      <c r="EC35" s="331"/>
    </row>
    <row r="36" spans="1:133" s="350" customFormat="1" ht="27" x14ac:dyDescent="0.25">
      <c r="A36" s="138">
        <v>9</v>
      </c>
      <c r="B36" s="99" t="s">
        <v>912</v>
      </c>
      <c r="C36" s="138" t="s">
        <v>101</v>
      </c>
      <c r="D36" s="85">
        <v>1</v>
      </c>
      <c r="E36" s="85">
        <v>0</v>
      </c>
      <c r="F36" s="85">
        <v>0</v>
      </c>
      <c r="G36" s="343">
        <v>0</v>
      </c>
      <c r="H36" s="85" t="s">
        <v>906</v>
      </c>
      <c r="I36" s="331"/>
      <c r="J36" s="331"/>
      <c r="K36" s="331"/>
      <c r="L36" s="331"/>
      <c r="M36" s="331"/>
      <c r="N36" s="331"/>
      <c r="O36" s="331"/>
      <c r="P36" s="331"/>
      <c r="Q36" s="331"/>
      <c r="R36" s="331"/>
      <c r="S36" s="331"/>
      <c r="T36" s="331"/>
      <c r="U36" s="331"/>
      <c r="V36" s="331"/>
      <c r="W36" s="331"/>
      <c r="X36" s="331"/>
      <c r="Y36" s="331"/>
      <c r="Z36" s="331"/>
      <c r="AA36" s="331"/>
      <c r="AB36" s="331"/>
      <c r="AC36" s="331"/>
      <c r="AD36" s="331"/>
      <c r="AE36" s="331"/>
      <c r="AF36" s="331"/>
      <c r="AG36" s="331"/>
      <c r="DE36" s="331"/>
      <c r="DF36" s="331"/>
      <c r="DG36" s="331"/>
      <c r="DH36" s="331"/>
      <c r="DI36" s="331"/>
      <c r="DJ36" s="331"/>
      <c r="DK36" s="331"/>
      <c r="DL36" s="331"/>
      <c r="DM36" s="331"/>
      <c r="DN36" s="331"/>
      <c r="DO36" s="331"/>
      <c r="DP36" s="331"/>
      <c r="DQ36" s="331"/>
      <c r="DR36" s="331"/>
      <c r="DS36" s="331"/>
      <c r="DT36" s="331"/>
      <c r="DU36" s="331"/>
      <c r="DV36" s="331"/>
      <c r="DW36" s="331"/>
      <c r="DX36" s="331"/>
      <c r="DY36" s="331"/>
      <c r="DZ36" s="331"/>
      <c r="EA36" s="331"/>
      <c r="EB36" s="331"/>
      <c r="EC36" s="331"/>
    </row>
    <row r="37" spans="1:133" s="350" customFormat="1" ht="40.5" x14ac:dyDescent="0.25">
      <c r="A37" s="138">
        <v>10</v>
      </c>
      <c r="B37" s="99" t="s">
        <v>913</v>
      </c>
      <c r="C37" s="138" t="s">
        <v>73</v>
      </c>
      <c r="D37" s="85">
        <v>100</v>
      </c>
      <c r="E37" s="85">
        <v>100</v>
      </c>
      <c r="F37" s="85">
        <v>100</v>
      </c>
      <c r="G37" s="343">
        <f t="shared" si="1"/>
        <v>1</v>
      </c>
      <c r="H37" s="85" t="s">
        <v>914</v>
      </c>
      <c r="I37" s="331"/>
      <c r="J37" s="331"/>
      <c r="K37" s="331"/>
      <c r="L37" s="331"/>
      <c r="M37" s="331"/>
      <c r="N37" s="331"/>
      <c r="O37" s="331"/>
      <c r="P37" s="331"/>
      <c r="Q37" s="331"/>
      <c r="R37" s="331"/>
      <c r="S37" s="331"/>
      <c r="T37" s="331"/>
      <c r="U37" s="331"/>
      <c r="V37" s="331"/>
      <c r="W37" s="331"/>
      <c r="X37" s="331"/>
      <c r="Y37" s="331"/>
      <c r="Z37" s="331"/>
      <c r="AA37" s="331"/>
      <c r="AB37" s="331"/>
      <c r="AC37" s="331"/>
      <c r="AD37" s="331"/>
      <c r="AE37" s="331"/>
      <c r="AF37" s="331"/>
      <c r="AG37" s="331"/>
      <c r="DE37" s="331"/>
      <c r="DF37" s="331"/>
      <c r="DG37" s="331"/>
      <c r="DH37" s="331"/>
      <c r="DI37" s="331"/>
      <c r="DJ37" s="331"/>
      <c r="DK37" s="331"/>
      <c r="DL37" s="331"/>
      <c r="DM37" s="331"/>
      <c r="DN37" s="331"/>
      <c r="DO37" s="331"/>
      <c r="DP37" s="331"/>
      <c r="DQ37" s="331"/>
      <c r="DR37" s="331"/>
      <c r="DS37" s="331"/>
      <c r="DT37" s="331"/>
      <c r="DU37" s="331"/>
      <c r="DV37" s="331"/>
      <c r="DW37" s="331"/>
      <c r="DX37" s="331"/>
      <c r="DY37" s="331"/>
      <c r="DZ37" s="331"/>
      <c r="EA37" s="331"/>
      <c r="EB37" s="331"/>
      <c r="EC37" s="331"/>
    </row>
    <row r="38" spans="1:133" s="350" customFormat="1" ht="40.5" x14ac:dyDescent="0.25">
      <c r="A38" s="138">
        <v>11</v>
      </c>
      <c r="B38" s="99" t="s">
        <v>915</v>
      </c>
      <c r="C38" s="138" t="s">
        <v>73</v>
      </c>
      <c r="D38" s="85">
        <v>100</v>
      </c>
      <c r="E38" s="85">
        <v>100</v>
      </c>
      <c r="F38" s="85">
        <v>66</v>
      </c>
      <c r="G38" s="343">
        <f t="shared" si="1"/>
        <v>0.66</v>
      </c>
      <c r="H38" s="85" t="s">
        <v>906</v>
      </c>
      <c r="I38" s="331"/>
      <c r="J38" s="331"/>
      <c r="K38" s="331"/>
      <c r="L38" s="331"/>
      <c r="M38" s="331"/>
      <c r="N38" s="331"/>
      <c r="O38" s="331"/>
      <c r="P38" s="331"/>
      <c r="Q38" s="331"/>
      <c r="R38" s="331"/>
      <c r="S38" s="331"/>
      <c r="T38" s="331"/>
      <c r="U38" s="331"/>
      <c r="V38" s="331"/>
      <c r="W38" s="331"/>
      <c r="X38" s="331"/>
      <c r="Y38" s="331"/>
      <c r="Z38" s="331"/>
      <c r="AA38" s="331"/>
      <c r="AB38" s="331"/>
      <c r="AC38" s="331"/>
      <c r="AD38" s="331"/>
      <c r="AE38" s="331"/>
      <c r="AF38" s="331"/>
      <c r="AG38" s="331"/>
      <c r="DE38" s="331"/>
      <c r="DF38" s="331"/>
      <c r="DG38" s="331"/>
      <c r="DH38" s="331"/>
      <c r="DI38" s="331"/>
      <c r="DJ38" s="331"/>
      <c r="DK38" s="331"/>
      <c r="DL38" s="331"/>
      <c r="DM38" s="331"/>
      <c r="DN38" s="331"/>
      <c r="DO38" s="331"/>
      <c r="DP38" s="331"/>
      <c r="DQ38" s="331"/>
      <c r="DR38" s="331"/>
      <c r="DS38" s="331"/>
      <c r="DT38" s="331"/>
      <c r="DU38" s="331"/>
      <c r="DV38" s="331"/>
      <c r="DW38" s="331"/>
      <c r="DX38" s="331"/>
      <c r="DY38" s="331"/>
      <c r="DZ38" s="331"/>
      <c r="EA38" s="331"/>
      <c r="EB38" s="331"/>
      <c r="EC38" s="331"/>
    </row>
    <row r="39" spans="1:133" s="350" customFormat="1" ht="54" x14ac:dyDescent="0.25">
      <c r="A39" s="138">
        <v>12</v>
      </c>
      <c r="B39" s="99" t="s">
        <v>899</v>
      </c>
      <c r="C39" s="138" t="s">
        <v>73</v>
      </c>
      <c r="D39" s="85">
        <v>100</v>
      </c>
      <c r="E39" s="85">
        <v>100</v>
      </c>
      <c r="F39" s="138">
        <v>100</v>
      </c>
      <c r="G39" s="343">
        <f t="shared" si="1"/>
        <v>1</v>
      </c>
      <c r="H39" s="85" t="s">
        <v>916</v>
      </c>
      <c r="I39" s="351"/>
      <c r="J39" s="351"/>
      <c r="K39" s="351"/>
      <c r="L39" s="351"/>
      <c r="M39" s="351"/>
      <c r="N39" s="351"/>
      <c r="O39" s="351"/>
      <c r="P39" s="351"/>
      <c r="Q39" s="351"/>
      <c r="R39" s="351"/>
      <c r="S39" s="351"/>
      <c r="T39" s="351"/>
      <c r="U39" s="351"/>
      <c r="V39" s="351"/>
      <c r="W39" s="351"/>
      <c r="X39" s="351"/>
      <c r="Y39" s="351"/>
      <c r="Z39" s="351"/>
      <c r="AA39" s="351"/>
      <c r="AB39" s="351"/>
      <c r="AC39" s="351"/>
      <c r="AD39" s="351"/>
      <c r="AE39" s="351"/>
      <c r="AF39" s="351"/>
      <c r="AG39" s="351"/>
      <c r="DE39" s="331"/>
      <c r="DF39" s="331"/>
      <c r="DG39" s="331"/>
      <c r="DH39" s="331"/>
      <c r="DI39" s="331"/>
      <c r="DJ39" s="331"/>
      <c r="DK39" s="331"/>
      <c r="DL39" s="331"/>
      <c r="DM39" s="331"/>
      <c r="DN39" s="331"/>
      <c r="DO39" s="331"/>
      <c r="DP39" s="331"/>
      <c r="DQ39" s="331"/>
      <c r="DR39" s="331"/>
      <c r="DS39" s="331"/>
      <c r="DT39" s="331"/>
      <c r="DU39" s="331"/>
      <c r="DV39" s="331"/>
      <c r="DW39" s="331"/>
      <c r="DX39" s="331"/>
      <c r="DY39" s="331"/>
      <c r="DZ39" s="331"/>
      <c r="EA39" s="331"/>
      <c r="EB39" s="331"/>
      <c r="EC39" s="331"/>
    </row>
    <row r="40" spans="1:133" s="350" customFormat="1" ht="54" x14ac:dyDescent="0.25">
      <c r="A40" s="138">
        <v>13</v>
      </c>
      <c r="B40" s="99" t="s">
        <v>917</v>
      </c>
      <c r="C40" s="138" t="s">
        <v>73</v>
      </c>
      <c r="D40" s="85">
        <v>100</v>
      </c>
      <c r="E40" s="85">
        <v>100</v>
      </c>
      <c r="F40" s="138">
        <v>65</v>
      </c>
      <c r="G40" s="343">
        <f t="shared" si="1"/>
        <v>0.65</v>
      </c>
      <c r="H40" s="85" t="s">
        <v>916</v>
      </c>
      <c r="I40" s="331"/>
      <c r="J40" s="331"/>
      <c r="K40" s="331"/>
      <c r="L40" s="331"/>
      <c r="M40" s="331"/>
      <c r="N40" s="331"/>
      <c r="O40" s="331"/>
      <c r="P40" s="331"/>
      <c r="Q40" s="331"/>
      <c r="R40" s="331"/>
      <c r="S40" s="331"/>
      <c r="T40" s="331"/>
      <c r="U40" s="331"/>
      <c r="V40" s="331"/>
      <c r="W40" s="331"/>
      <c r="X40" s="331"/>
      <c r="Y40" s="331"/>
      <c r="Z40" s="331"/>
      <c r="AA40" s="331"/>
      <c r="AB40" s="331"/>
      <c r="AC40" s="331"/>
      <c r="AD40" s="331"/>
      <c r="AE40" s="331"/>
      <c r="AF40" s="331"/>
      <c r="AG40" s="331"/>
      <c r="DE40" s="331"/>
      <c r="DF40" s="331"/>
      <c r="DG40" s="331"/>
      <c r="DH40" s="331"/>
      <c r="DI40" s="331"/>
      <c r="DJ40" s="331"/>
      <c r="DK40" s="331"/>
      <c r="DL40" s="331"/>
      <c r="DM40" s="331"/>
      <c r="DN40" s="331"/>
      <c r="DO40" s="331"/>
      <c r="DP40" s="331"/>
      <c r="DQ40" s="331"/>
      <c r="DR40" s="331"/>
      <c r="DS40" s="331"/>
      <c r="DT40" s="331"/>
      <c r="DU40" s="331"/>
      <c r="DV40" s="331"/>
      <c r="DW40" s="331"/>
      <c r="DX40" s="331"/>
      <c r="DY40" s="331"/>
      <c r="DZ40" s="331"/>
      <c r="EA40" s="331"/>
      <c r="EB40" s="331"/>
      <c r="EC40" s="331"/>
    </row>
    <row r="41" spans="1:133" s="350" customFormat="1" ht="27" x14ac:dyDescent="0.25">
      <c r="A41" s="138">
        <v>14</v>
      </c>
      <c r="B41" s="99" t="s">
        <v>918</v>
      </c>
      <c r="C41" s="138" t="s">
        <v>73</v>
      </c>
      <c r="D41" s="85">
        <v>100</v>
      </c>
      <c r="E41" s="85">
        <v>100</v>
      </c>
      <c r="F41" s="138">
        <v>46</v>
      </c>
      <c r="G41" s="343">
        <f t="shared" si="1"/>
        <v>0.46</v>
      </c>
      <c r="H41" s="85" t="s">
        <v>906</v>
      </c>
      <c r="I41" s="331"/>
      <c r="J41" s="331"/>
      <c r="K41" s="331"/>
      <c r="L41" s="331"/>
      <c r="M41" s="331"/>
      <c r="N41" s="331"/>
      <c r="O41" s="331"/>
      <c r="P41" s="331"/>
      <c r="Q41" s="331"/>
      <c r="R41" s="331"/>
      <c r="S41" s="331"/>
      <c r="T41" s="331"/>
      <c r="U41" s="331"/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  <c r="DE41" s="331"/>
      <c r="DF41" s="331"/>
      <c r="DG41" s="331"/>
      <c r="DH41" s="331"/>
      <c r="DI41" s="331"/>
      <c r="DJ41" s="331"/>
      <c r="DK41" s="331"/>
      <c r="DL41" s="331"/>
      <c r="DM41" s="331"/>
      <c r="DN41" s="331"/>
      <c r="DO41" s="331"/>
      <c r="DP41" s="331"/>
      <c r="DQ41" s="331"/>
      <c r="DR41" s="331"/>
      <c r="DS41" s="331"/>
      <c r="DT41" s="331"/>
      <c r="DU41" s="331"/>
      <c r="DV41" s="331"/>
      <c r="DW41" s="331"/>
      <c r="DX41" s="331"/>
      <c r="DY41" s="331"/>
      <c r="DZ41" s="331"/>
      <c r="EA41" s="331"/>
      <c r="EB41" s="331"/>
      <c r="EC41" s="331"/>
    </row>
    <row r="42" spans="1:133" s="350" customFormat="1" ht="54" x14ac:dyDescent="0.25">
      <c r="A42" s="138">
        <v>15</v>
      </c>
      <c r="B42" s="99" t="s">
        <v>919</v>
      </c>
      <c r="C42" s="138" t="s">
        <v>73</v>
      </c>
      <c r="D42" s="85" t="s">
        <v>920</v>
      </c>
      <c r="E42" s="85" t="s">
        <v>920</v>
      </c>
      <c r="F42" s="138">
        <v>0</v>
      </c>
      <c r="G42" s="343"/>
      <c r="H42" s="85" t="s">
        <v>906</v>
      </c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  <c r="DE42" s="331"/>
      <c r="DF42" s="331"/>
      <c r="DG42" s="331"/>
      <c r="DH42" s="331"/>
      <c r="DI42" s="331"/>
      <c r="DJ42" s="331"/>
      <c r="DK42" s="331"/>
      <c r="DL42" s="331"/>
      <c r="DM42" s="331"/>
      <c r="DN42" s="331"/>
      <c r="DO42" s="331"/>
      <c r="DP42" s="331"/>
      <c r="DQ42" s="331"/>
      <c r="DR42" s="331"/>
      <c r="DS42" s="331"/>
      <c r="DT42" s="331"/>
      <c r="DU42" s="331"/>
      <c r="DV42" s="331"/>
      <c r="DW42" s="331"/>
      <c r="DX42" s="331"/>
      <c r="DY42" s="331"/>
      <c r="DZ42" s="331"/>
      <c r="EA42" s="331"/>
      <c r="EB42" s="331"/>
      <c r="EC42" s="331"/>
    </row>
    <row r="43" spans="1:133" s="350" customFormat="1" ht="81" x14ac:dyDescent="0.25">
      <c r="A43" s="138">
        <v>16</v>
      </c>
      <c r="B43" s="99" t="s">
        <v>921</v>
      </c>
      <c r="C43" s="138" t="s">
        <v>73</v>
      </c>
      <c r="D43" s="85">
        <v>100</v>
      </c>
      <c r="E43" s="85">
        <v>100</v>
      </c>
      <c r="F43" s="138">
        <v>100</v>
      </c>
      <c r="G43" s="343">
        <f t="shared" si="1"/>
        <v>1</v>
      </c>
      <c r="H43" s="85" t="s">
        <v>906</v>
      </c>
      <c r="I43" s="351"/>
      <c r="J43" s="351"/>
      <c r="K43" s="351"/>
      <c r="L43" s="351"/>
      <c r="M43" s="351"/>
      <c r="N43" s="351"/>
      <c r="O43" s="351"/>
      <c r="P43" s="351"/>
      <c r="Q43" s="351"/>
      <c r="R43" s="351"/>
      <c r="S43" s="351"/>
      <c r="T43" s="351"/>
      <c r="U43" s="351"/>
      <c r="V43" s="351"/>
      <c r="W43" s="351"/>
      <c r="X43" s="351"/>
      <c r="Y43" s="351"/>
      <c r="Z43" s="351"/>
      <c r="AA43" s="351"/>
      <c r="AB43" s="351"/>
      <c r="AC43" s="351"/>
      <c r="AD43" s="351"/>
      <c r="AE43" s="351"/>
      <c r="AF43" s="351"/>
      <c r="AG43" s="351"/>
      <c r="DE43" s="331"/>
      <c r="DF43" s="331"/>
      <c r="DG43" s="331"/>
      <c r="DH43" s="331"/>
      <c r="DI43" s="331"/>
      <c r="DJ43" s="331"/>
      <c r="DK43" s="331"/>
      <c r="DL43" s="331"/>
      <c r="DM43" s="331"/>
      <c r="DN43" s="331"/>
      <c r="DO43" s="331"/>
      <c r="DP43" s="331"/>
      <c r="DQ43" s="331"/>
      <c r="DR43" s="331"/>
      <c r="DS43" s="331"/>
      <c r="DT43" s="331"/>
      <c r="DU43" s="331"/>
      <c r="DV43" s="331"/>
      <c r="DW43" s="331"/>
      <c r="DX43" s="331"/>
      <c r="DY43" s="331"/>
      <c r="DZ43" s="331"/>
      <c r="EA43" s="331"/>
      <c r="EB43" s="331"/>
      <c r="EC43" s="331"/>
    </row>
    <row r="44" spans="1:133" s="331" customFormat="1" x14ac:dyDescent="0.25">
      <c r="A44" s="352" t="s">
        <v>791</v>
      </c>
      <c r="B44" s="353"/>
      <c r="C44" s="353"/>
      <c r="D44" s="353"/>
      <c r="E44" s="353"/>
      <c r="F44" s="353"/>
      <c r="G44" s="353"/>
      <c r="H44" s="354"/>
    </row>
    <row r="45" spans="1:133" s="331" customFormat="1" x14ac:dyDescent="0.25">
      <c r="A45" s="115"/>
      <c r="B45" s="355" t="s">
        <v>922</v>
      </c>
      <c r="C45" s="347"/>
      <c r="D45" s="347"/>
      <c r="E45" s="347"/>
      <c r="F45" s="347"/>
      <c r="G45" s="347"/>
      <c r="H45" s="356"/>
    </row>
    <row r="46" spans="1:133" s="331" customFormat="1" ht="40.5" x14ac:dyDescent="0.25">
      <c r="A46" s="115"/>
      <c r="B46" s="136" t="s">
        <v>923</v>
      </c>
      <c r="C46" s="138" t="s">
        <v>129</v>
      </c>
      <c r="D46" s="357">
        <v>100</v>
      </c>
      <c r="E46" s="357">
        <v>100</v>
      </c>
      <c r="F46" s="138">
        <v>57.4</v>
      </c>
      <c r="G46" s="343">
        <f>F46/E46</f>
        <v>0.57399999999999995</v>
      </c>
      <c r="H46" s="85" t="s">
        <v>924</v>
      </c>
    </row>
    <row r="47" spans="1:133" s="331" customFormat="1" ht="54" x14ac:dyDescent="0.25">
      <c r="A47" s="115"/>
      <c r="B47" s="238" t="s">
        <v>907</v>
      </c>
      <c r="C47" s="138" t="s">
        <v>73</v>
      </c>
      <c r="D47" s="357">
        <v>100</v>
      </c>
      <c r="E47" s="357">
        <v>100</v>
      </c>
      <c r="F47" s="138">
        <v>60</v>
      </c>
      <c r="G47" s="343">
        <f>F47/E47</f>
        <v>0.6</v>
      </c>
      <c r="H47" s="85" t="s">
        <v>925</v>
      </c>
    </row>
    <row r="48" spans="1:133" s="331" customFormat="1" ht="27" x14ac:dyDescent="0.25">
      <c r="A48" s="115"/>
      <c r="B48" s="136" t="s">
        <v>926</v>
      </c>
      <c r="C48" s="138" t="s">
        <v>73</v>
      </c>
      <c r="D48" s="357">
        <v>100</v>
      </c>
      <c r="E48" s="357">
        <v>100</v>
      </c>
      <c r="F48" s="138">
        <v>100</v>
      </c>
      <c r="G48" s="343">
        <f>F48/E48</f>
        <v>1</v>
      </c>
      <c r="H48" s="85" t="s">
        <v>924</v>
      </c>
    </row>
    <row r="49" spans="1:9" s="331" customFormat="1" ht="40.5" x14ac:dyDescent="0.25">
      <c r="A49" s="115"/>
      <c r="B49" s="136" t="s">
        <v>927</v>
      </c>
      <c r="C49" s="137" t="s">
        <v>73</v>
      </c>
      <c r="D49" s="138">
        <v>100</v>
      </c>
      <c r="E49" s="138">
        <v>100</v>
      </c>
      <c r="F49" s="138">
        <v>45.2</v>
      </c>
      <c r="G49" s="343">
        <f>F49/E49</f>
        <v>0.45200000000000001</v>
      </c>
      <c r="H49" s="85" t="s">
        <v>924</v>
      </c>
    </row>
    <row r="50" spans="1:9" s="331" customFormat="1" ht="40.5" x14ac:dyDescent="0.25">
      <c r="A50" s="115"/>
      <c r="B50" s="136" t="s">
        <v>910</v>
      </c>
      <c r="C50" s="138" t="s">
        <v>73</v>
      </c>
      <c r="D50" s="138">
        <v>90</v>
      </c>
      <c r="E50" s="138">
        <v>2</v>
      </c>
      <c r="F50" s="138">
        <v>0</v>
      </c>
      <c r="G50" s="343">
        <f>F50/E50</f>
        <v>0</v>
      </c>
      <c r="H50" s="85" t="s">
        <v>924</v>
      </c>
    </row>
    <row r="51" spans="1:9" s="331" customFormat="1" ht="27" x14ac:dyDescent="0.25">
      <c r="A51" s="115"/>
      <c r="B51" s="136" t="s">
        <v>891</v>
      </c>
      <c r="C51" s="138" t="s">
        <v>892</v>
      </c>
      <c r="D51" s="138">
        <v>400</v>
      </c>
      <c r="E51" s="138">
        <v>400</v>
      </c>
      <c r="F51" s="138">
        <v>0</v>
      </c>
      <c r="G51" s="343">
        <f t="shared" ref="G51:G58" si="2">F51/E51</f>
        <v>0</v>
      </c>
      <c r="H51" s="85" t="s">
        <v>924</v>
      </c>
    </row>
    <row r="52" spans="1:9" s="331" customFormat="1" ht="27" x14ac:dyDescent="0.25">
      <c r="A52" s="115"/>
      <c r="B52" s="136" t="s">
        <v>928</v>
      </c>
      <c r="C52" s="138" t="s">
        <v>129</v>
      </c>
      <c r="D52" s="138">
        <v>40</v>
      </c>
      <c r="E52" s="138">
        <v>40</v>
      </c>
      <c r="F52" s="138">
        <v>0</v>
      </c>
      <c r="G52" s="343">
        <f t="shared" si="2"/>
        <v>0</v>
      </c>
      <c r="H52" s="85" t="s">
        <v>924</v>
      </c>
    </row>
    <row r="53" spans="1:9" s="331" customFormat="1" ht="27" x14ac:dyDescent="0.25">
      <c r="A53" s="115"/>
      <c r="B53" s="136" t="s">
        <v>894</v>
      </c>
      <c r="C53" s="138" t="s">
        <v>73</v>
      </c>
      <c r="D53" s="138">
        <v>80</v>
      </c>
      <c r="E53" s="138">
        <v>90</v>
      </c>
      <c r="F53" s="138">
        <v>0</v>
      </c>
      <c r="G53" s="343">
        <f t="shared" si="2"/>
        <v>0</v>
      </c>
      <c r="H53" s="85" t="s">
        <v>929</v>
      </c>
      <c r="I53" s="331">
        <f>(G46+G47+G48+G49+G50+G51+G52+G53+G55+G54+G56+G57+G58+G59+G60+G61)/16*100%</f>
        <v>0.39350000000000002</v>
      </c>
    </row>
    <row r="54" spans="1:9" s="331" customFormat="1" ht="40.5" x14ac:dyDescent="0.25">
      <c r="A54" s="115"/>
      <c r="B54" s="136" t="s">
        <v>930</v>
      </c>
      <c r="C54" s="138" t="s">
        <v>73</v>
      </c>
      <c r="D54" s="138">
        <v>100</v>
      </c>
      <c r="E54" s="138">
        <v>100</v>
      </c>
      <c r="F54" s="138">
        <v>6.4</v>
      </c>
      <c r="G54" s="343">
        <f t="shared" si="2"/>
        <v>6.4000000000000001E-2</v>
      </c>
      <c r="H54" s="85" t="s">
        <v>931</v>
      </c>
    </row>
    <row r="55" spans="1:9" s="331" customFormat="1" ht="40.5" x14ac:dyDescent="0.25">
      <c r="A55" s="115"/>
      <c r="B55" s="136" t="s">
        <v>915</v>
      </c>
      <c r="C55" s="138" t="s">
        <v>73</v>
      </c>
      <c r="D55" s="138">
        <v>100</v>
      </c>
      <c r="E55" s="138">
        <v>100</v>
      </c>
      <c r="F55" s="138">
        <v>57.6</v>
      </c>
      <c r="G55" s="343">
        <f t="shared" si="2"/>
        <v>0.57600000000000007</v>
      </c>
      <c r="H55" s="85" t="s">
        <v>924</v>
      </c>
    </row>
    <row r="56" spans="1:9" s="331" customFormat="1" ht="54" x14ac:dyDescent="0.25">
      <c r="A56" s="115"/>
      <c r="B56" s="136" t="s">
        <v>899</v>
      </c>
      <c r="C56" s="138" t="s">
        <v>73</v>
      </c>
      <c r="D56" s="138">
        <v>100</v>
      </c>
      <c r="E56" s="138">
        <v>100</v>
      </c>
      <c r="F56" s="138">
        <v>53</v>
      </c>
      <c r="G56" s="343">
        <f t="shared" si="2"/>
        <v>0.53</v>
      </c>
      <c r="H56" s="85" t="s">
        <v>932</v>
      </c>
    </row>
    <row r="57" spans="1:9" s="331" customFormat="1" ht="40.5" x14ac:dyDescent="0.25">
      <c r="A57" s="115"/>
      <c r="B57" s="136" t="s">
        <v>900</v>
      </c>
      <c r="C57" s="138" t="s">
        <v>101</v>
      </c>
      <c r="D57" s="138">
        <v>2</v>
      </c>
      <c r="E57" s="138">
        <v>4</v>
      </c>
      <c r="F57" s="138">
        <v>2</v>
      </c>
      <c r="G57" s="343">
        <f t="shared" si="2"/>
        <v>0.5</v>
      </c>
      <c r="H57" s="85" t="s">
        <v>933</v>
      </c>
    </row>
    <row r="58" spans="1:9" s="331" customFormat="1" ht="27" x14ac:dyDescent="0.25">
      <c r="A58" s="115"/>
      <c r="B58" s="136" t="s">
        <v>934</v>
      </c>
      <c r="C58" s="138" t="s">
        <v>106</v>
      </c>
      <c r="D58" s="138">
        <v>0</v>
      </c>
      <c r="E58" s="138">
        <v>1</v>
      </c>
      <c r="F58" s="138">
        <v>2</v>
      </c>
      <c r="G58" s="343">
        <f t="shared" si="2"/>
        <v>2</v>
      </c>
      <c r="H58" s="85" t="s">
        <v>924</v>
      </c>
    </row>
    <row r="59" spans="1:9" s="331" customFormat="1" ht="54" x14ac:dyDescent="0.25">
      <c r="A59" s="115"/>
      <c r="B59" s="136" t="s">
        <v>935</v>
      </c>
      <c r="C59" s="138" t="s">
        <v>73</v>
      </c>
      <c r="D59" s="138" t="s">
        <v>903</v>
      </c>
      <c r="E59" s="138" t="s">
        <v>903</v>
      </c>
      <c r="F59" s="138">
        <v>0</v>
      </c>
      <c r="G59" s="343">
        <v>0</v>
      </c>
      <c r="H59" s="85" t="s">
        <v>924</v>
      </c>
    </row>
    <row r="60" spans="1:9" s="331" customFormat="1" ht="67.5" x14ac:dyDescent="0.25">
      <c r="A60" s="115"/>
      <c r="B60" s="136" t="s">
        <v>936</v>
      </c>
      <c r="C60" s="138" t="s">
        <v>73</v>
      </c>
      <c r="D60" s="138">
        <v>100</v>
      </c>
      <c r="E60" s="138">
        <v>100</v>
      </c>
      <c r="F60" s="138">
        <v>19.100000000000001</v>
      </c>
      <c r="G60" s="343">
        <v>0</v>
      </c>
      <c r="H60" s="85" t="s">
        <v>924</v>
      </c>
    </row>
    <row r="61" spans="1:9" s="331" customFormat="1" ht="40.5" x14ac:dyDescent="0.25">
      <c r="A61" s="115"/>
      <c r="B61" s="136" t="s">
        <v>937</v>
      </c>
      <c r="C61" s="138" t="s">
        <v>147</v>
      </c>
      <c r="D61" s="138">
        <v>0</v>
      </c>
      <c r="E61" s="138">
        <v>1</v>
      </c>
      <c r="F61" s="138">
        <v>0</v>
      </c>
      <c r="G61" s="343">
        <v>0</v>
      </c>
      <c r="H61" s="85" t="s">
        <v>924</v>
      </c>
    </row>
    <row r="62" spans="1:9" s="331" customFormat="1" x14ac:dyDescent="0.25">
      <c r="A62" s="335" t="s">
        <v>806</v>
      </c>
      <c r="B62" s="336"/>
      <c r="C62" s="336"/>
      <c r="D62" s="336"/>
      <c r="E62" s="336"/>
      <c r="F62" s="336"/>
      <c r="G62" s="336"/>
      <c r="H62" s="337"/>
    </row>
    <row r="63" spans="1:9" s="331" customFormat="1" x14ac:dyDescent="0.25">
      <c r="A63" s="115"/>
      <c r="B63" s="355" t="s">
        <v>938</v>
      </c>
      <c r="C63" s="358"/>
      <c r="D63" s="358"/>
      <c r="E63" s="358"/>
      <c r="F63" s="358"/>
      <c r="G63" s="358"/>
      <c r="H63" s="356"/>
    </row>
    <row r="64" spans="1:9" s="359" customFormat="1" ht="40.5" x14ac:dyDescent="0.25">
      <c r="A64" s="134"/>
      <c r="B64" s="238" t="s">
        <v>923</v>
      </c>
      <c r="C64" s="85" t="s">
        <v>73</v>
      </c>
      <c r="D64" s="85">
        <v>100</v>
      </c>
      <c r="E64" s="85">
        <v>100</v>
      </c>
      <c r="F64" s="85">
        <v>57</v>
      </c>
      <c r="G64" s="343">
        <f t="shared" ref="G64:G68" si="3">F64/E64</f>
        <v>0.56999999999999995</v>
      </c>
      <c r="H64" s="85" t="s">
        <v>939</v>
      </c>
    </row>
    <row r="65" spans="1:8" s="331" customFormat="1" ht="54" x14ac:dyDescent="0.25">
      <c r="A65" s="115"/>
      <c r="B65" s="136" t="s">
        <v>907</v>
      </c>
      <c r="C65" s="138" t="s">
        <v>73</v>
      </c>
      <c r="D65" s="138">
        <v>100</v>
      </c>
      <c r="E65" s="138">
        <v>100</v>
      </c>
      <c r="F65" s="138">
        <v>26</v>
      </c>
      <c r="G65" s="343">
        <f t="shared" si="3"/>
        <v>0.26</v>
      </c>
      <c r="H65" s="85" t="s">
        <v>939</v>
      </c>
    </row>
    <row r="66" spans="1:8" s="331" customFormat="1" ht="27" x14ac:dyDescent="0.25">
      <c r="A66" s="115"/>
      <c r="B66" s="136" t="s">
        <v>908</v>
      </c>
      <c r="C66" s="138" t="s">
        <v>73</v>
      </c>
      <c r="D66" s="138">
        <v>100</v>
      </c>
      <c r="E66" s="138">
        <v>100</v>
      </c>
      <c r="F66" s="138">
        <v>0</v>
      </c>
      <c r="G66" s="343">
        <f t="shared" si="3"/>
        <v>0</v>
      </c>
      <c r="H66" s="85" t="s">
        <v>939</v>
      </c>
    </row>
    <row r="67" spans="1:8" s="331" customFormat="1" ht="40.5" x14ac:dyDescent="0.25">
      <c r="A67" s="115"/>
      <c r="B67" s="136" t="s">
        <v>940</v>
      </c>
      <c r="C67" s="138" t="s">
        <v>73</v>
      </c>
      <c r="D67" s="138">
        <v>100</v>
      </c>
      <c r="E67" s="138">
        <v>100</v>
      </c>
      <c r="F67" s="138">
        <v>28</v>
      </c>
      <c r="G67" s="343">
        <f t="shared" si="3"/>
        <v>0.28000000000000003</v>
      </c>
      <c r="H67" s="85" t="s">
        <v>939</v>
      </c>
    </row>
    <row r="68" spans="1:8" s="331" customFormat="1" ht="40.5" x14ac:dyDescent="0.25">
      <c r="A68" s="115"/>
      <c r="B68" s="136" t="s">
        <v>910</v>
      </c>
      <c r="C68" s="138" t="s">
        <v>73</v>
      </c>
      <c r="D68" s="138">
        <v>90</v>
      </c>
      <c r="E68" s="138">
        <v>3</v>
      </c>
      <c r="F68" s="138">
        <v>0</v>
      </c>
      <c r="G68" s="343">
        <f t="shared" si="3"/>
        <v>0</v>
      </c>
      <c r="H68" s="85" t="s">
        <v>939</v>
      </c>
    </row>
    <row r="69" spans="1:8" s="331" customFormat="1" ht="27" x14ac:dyDescent="0.25">
      <c r="A69" s="115"/>
      <c r="B69" s="136" t="s">
        <v>891</v>
      </c>
      <c r="C69" s="138" t="s">
        <v>941</v>
      </c>
      <c r="D69" s="138">
        <v>0</v>
      </c>
      <c r="E69" s="138">
        <v>400</v>
      </c>
      <c r="F69" s="138">
        <v>400</v>
      </c>
      <c r="G69" s="343">
        <f>F69/E69</f>
        <v>1</v>
      </c>
      <c r="H69" s="85" t="s">
        <v>939</v>
      </c>
    </row>
    <row r="70" spans="1:8" s="331" customFormat="1" ht="27" x14ac:dyDescent="0.25">
      <c r="A70" s="115"/>
      <c r="B70" s="136" t="s">
        <v>942</v>
      </c>
      <c r="C70" s="138" t="s">
        <v>129</v>
      </c>
      <c r="D70" s="138">
        <v>300</v>
      </c>
      <c r="E70" s="138">
        <v>300</v>
      </c>
      <c r="F70" s="138">
        <v>200</v>
      </c>
      <c r="G70" s="343">
        <f t="shared" ref="G70:G80" si="4">F70/E70</f>
        <v>0.66666666666666663</v>
      </c>
      <c r="H70" s="85" t="s">
        <v>939</v>
      </c>
    </row>
    <row r="71" spans="1:8" s="331" customFormat="1" ht="27" x14ac:dyDescent="0.25">
      <c r="A71" s="115"/>
      <c r="B71" s="136" t="s">
        <v>894</v>
      </c>
      <c r="C71" s="138" t="s">
        <v>73</v>
      </c>
      <c r="D71" s="138">
        <v>35</v>
      </c>
      <c r="E71" s="138">
        <v>38</v>
      </c>
      <c r="F71" s="138">
        <v>35</v>
      </c>
      <c r="G71" s="343">
        <f t="shared" si="4"/>
        <v>0.92105263157894735</v>
      </c>
      <c r="H71" s="85" t="s">
        <v>939</v>
      </c>
    </row>
    <row r="72" spans="1:8" s="331" customFormat="1" ht="27" x14ac:dyDescent="0.25">
      <c r="A72" s="115"/>
      <c r="B72" s="136" t="s">
        <v>943</v>
      </c>
      <c r="C72" s="138" t="s">
        <v>944</v>
      </c>
      <c r="D72" s="138">
        <v>0</v>
      </c>
      <c r="E72" s="138">
        <v>0.5</v>
      </c>
      <c r="F72" s="138">
        <v>0.3</v>
      </c>
      <c r="G72" s="343">
        <f t="shared" si="4"/>
        <v>0.6</v>
      </c>
      <c r="H72" s="85" t="s">
        <v>939</v>
      </c>
    </row>
    <row r="73" spans="1:8" s="331" customFormat="1" ht="40.5" x14ac:dyDescent="0.25">
      <c r="A73" s="115"/>
      <c r="B73" s="136" t="s">
        <v>945</v>
      </c>
      <c r="C73" s="138" t="s">
        <v>73</v>
      </c>
      <c r="D73" s="138">
        <v>100</v>
      </c>
      <c r="E73" s="138">
        <v>100</v>
      </c>
      <c r="F73" s="138">
        <v>30</v>
      </c>
      <c r="G73" s="343">
        <f t="shared" si="4"/>
        <v>0.3</v>
      </c>
      <c r="H73" s="85" t="s">
        <v>939</v>
      </c>
    </row>
    <row r="74" spans="1:8" s="331" customFormat="1" ht="40.5" x14ac:dyDescent="0.25">
      <c r="A74" s="115"/>
      <c r="B74" s="136" t="s">
        <v>915</v>
      </c>
      <c r="C74" s="138" t="s">
        <v>73</v>
      </c>
      <c r="D74" s="138">
        <v>100</v>
      </c>
      <c r="E74" s="138">
        <v>100</v>
      </c>
      <c r="F74" s="138">
        <v>15</v>
      </c>
      <c r="G74" s="343">
        <f t="shared" si="4"/>
        <v>0.15</v>
      </c>
      <c r="H74" s="85" t="s">
        <v>939</v>
      </c>
    </row>
    <row r="75" spans="1:8" s="331" customFormat="1" ht="40.5" x14ac:dyDescent="0.25">
      <c r="A75" s="115"/>
      <c r="B75" s="136" t="s">
        <v>899</v>
      </c>
      <c r="C75" s="138" t="s">
        <v>73</v>
      </c>
      <c r="D75" s="138">
        <v>100</v>
      </c>
      <c r="E75" s="138">
        <v>100</v>
      </c>
      <c r="F75" s="138">
        <v>47</v>
      </c>
      <c r="G75" s="343">
        <f t="shared" si="4"/>
        <v>0.47</v>
      </c>
      <c r="H75" s="85" t="s">
        <v>939</v>
      </c>
    </row>
    <row r="76" spans="1:8" s="331" customFormat="1" ht="40.5" x14ac:dyDescent="0.25">
      <c r="A76" s="115"/>
      <c r="B76" s="136" t="s">
        <v>917</v>
      </c>
      <c r="C76" s="138" t="s">
        <v>73</v>
      </c>
      <c r="D76" s="138">
        <v>100</v>
      </c>
      <c r="E76" s="138">
        <v>100</v>
      </c>
      <c r="F76" s="138">
        <v>49</v>
      </c>
      <c r="G76" s="343">
        <f t="shared" si="4"/>
        <v>0.49</v>
      </c>
      <c r="H76" s="85" t="s">
        <v>939</v>
      </c>
    </row>
    <row r="77" spans="1:8" s="331" customFormat="1" ht="27" x14ac:dyDescent="0.25">
      <c r="A77" s="115"/>
      <c r="B77" s="136" t="s">
        <v>946</v>
      </c>
      <c r="C77" s="138" t="s">
        <v>106</v>
      </c>
      <c r="D77" s="138">
        <v>0</v>
      </c>
      <c r="E77" s="138">
        <v>100</v>
      </c>
      <c r="F77" s="138">
        <v>100</v>
      </c>
      <c r="G77" s="343">
        <f t="shared" si="4"/>
        <v>1</v>
      </c>
      <c r="H77" s="85" t="s">
        <v>939</v>
      </c>
    </row>
    <row r="78" spans="1:8" s="331" customFormat="1" ht="54" x14ac:dyDescent="0.25">
      <c r="A78" s="115"/>
      <c r="B78" s="136" t="s">
        <v>947</v>
      </c>
      <c r="C78" s="138" t="s">
        <v>73</v>
      </c>
      <c r="D78" s="138" t="s">
        <v>903</v>
      </c>
      <c r="E78" s="138" t="s">
        <v>903</v>
      </c>
      <c r="F78" s="138" t="s">
        <v>903</v>
      </c>
      <c r="G78" s="343">
        <v>1</v>
      </c>
      <c r="H78" s="85" t="s">
        <v>939</v>
      </c>
    </row>
    <row r="79" spans="1:8" s="331" customFormat="1" ht="40.5" x14ac:dyDescent="0.25">
      <c r="A79" s="115"/>
      <c r="B79" s="360" t="s">
        <v>948</v>
      </c>
      <c r="C79" s="138" t="s">
        <v>73</v>
      </c>
      <c r="D79" s="138">
        <v>100</v>
      </c>
      <c r="E79" s="138">
        <v>100</v>
      </c>
      <c r="F79" s="138">
        <v>19</v>
      </c>
      <c r="G79" s="343">
        <f t="shared" si="4"/>
        <v>0.19</v>
      </c>
      <c r="H79" s="85" t="s">
        <v>939</v>
      </c>
    </row>
    <row r="80" spans="1:8" s="331" customFormat="1" ht="40.5" x14ac:dyDescent="0.25">
      <c r="A80" s="115"/>
      <c r="B80" s="136" t="s">
        <v>897</v>
      </c>
      <c r="C80" s="138" t="s">
        <v>949</v>
      </c>
      <c r="D80" s="138">
        <v>0</v>
      </c>
      <c r="E80" s="138">
        <v>1</v>
      </c>
      <c r="F80" s="138">
        <v>0</v>
      </c>
      <c r="G80" s="343">
        <f t="shared" si="4"/>
        <v>0</v>
      </c>
      <c r="H80" s="85" t="s">
        <v>939</v>
      </c>
    </row>
    <row r="81" spans="1:201" s="331" customFormat="1" ht="17.25" customHeight="1" collapsed="1" x14ac:dyDescent="0.25">
      <c r="A81" s="335" t="s">
        <v>820</v>
      </c>
      <c r="B81" s="336"/>
      <c r="C81" s="336"/>
      <c r="D81" s="336"/>
      <c r="E81" s="336"/>
      <c r="F81" s="336"/>
      <c r="G81" s="336"/>
      <c r="H81" s="337"/>
    </row>
    <row r="82" spans="1:201" s="331" customFormat="1" ht="32.25" hidden="1" customHeight="1" outlineLevel="1" x14ac:dyDescent="0.25">
      <c r="A82" s="345"/>
      <c r="B82" s="346" t="s">
        <v>950</v>
      </c>
      <c r="C82" s="347"/>
      <c r="D82" s="347"/>
      <c r="E82" s="347"/>
      <c r="F82" s="347"/>
      <c r="G82" s="347"/>
      <c r="H82" s="348"/>
    </row>
    <row r="83" spans="1:201" s="362" customFormat="1" ht="40.5" hidden="1" outlineLevel="2" x14ac:dyDescent="0.25">
      <c r="A83" s="85">
        <v>1</v>
      </c>
      <c r="B83" s="99" t="s">
        <v>951</v>
      </c>
      <c r="C83" s="85" t="s">
        <v>73</v>
      </c>
      <c r="D83" s="357">
        <v>100</v>
      </c>
      <c r="E83" s="357">
        <v>100</v>
      </c>
      <c r="F83" s="85">
        <v>55</v>
      </c>
      <c r="G83" s="361">
        <f t="shared" ref="G83:G105" si="5">F83/E83</f>
        <v>0.55000000000000004</v>
      </c>
      <c r="H83" s="137" t="s">
        <v>952</v>
      </c>
      <c r="I83" s="331"/>
      <c r="J83" s="331"/>
      <c r="K83" s="331"/>
      <c r="L83" s="331"/>
      <c r="M83" s="331"/>
      <c r="N83" s="331"/>
      <c r="O83" s="331"/>
      <c r="P83" s="331"/>
      <c r="Q83" s="331"/>
      <c r="R83" s="331"/>
      <c r="S83" s="331"/>
      <c r="T83" s="331"/>
      <c r="U83" s="331"/>
      <c r="V83" s="331"/>
      <c r="W83" s="331"/>
      <c r="X83" s="331"/>
      <c r="Y83" s="331"/>
      <c r="Z83" s="331"/>
      <c r="AA83" s="331"/>
      <c r="AB83" s="331"/>
      <c r="AC83" s="331"/>
      <c r="AD83" s="331"/>
      <c r="AE83" s="331"/>
      <c r="AF83" s="331"/>
      <c r="AG83" s="331"/>
      <c r="AH83" s="331"/>
      <c r="AI83" s="331"/>
      <c r="AJ83" s="331"/>
      <c r="AK83" s="331"/>
      <c r="AL83" s="331"/>
      <c r="AM83" s="331"/>
      <c r="AN83" s="331"/>
      <c r="AO83" s="331"/>
      <c r="AP83" s="331"/>
      <c r="AQ83" s="331"/>
      <c r="AR83" s="331"/>
      <c r="AS83" s="331"/>
      <c r="AT83" s="331"/>
      <c r="AU83" s="331"/>
      <c r="AV83" s="331"/>
      <c r="AW83" s="331"/>
      <c r="AX83" s="331"/>
      <c r="AY83" s="331"/>
      <c r="AZ83" s="331"/>
      <c r="BA83" s="331"/>
      <c r="BB83" s="331"/>
      <c r="BC83" s="331"/>
      <c r="BD83" s="331"/>
      <c r="BE83" s="331"/>
      <c r="BF83" s="331"/>
      <c r="BG83" s="331"/>
      <c r="BH83" s="331"/>
      <c r="BI83" s="331"/>
      <c r="BJ83" s="331"/>
      <c r="BK83" s="331"/>
      <c r="BL83" s="331"/>
      <c r="BM83" s="331"/>
      <c r="BN83" s="331"/>
      <c r="BO83" s="331"/>
      <c r="BP83" s="331"/>
      <c r="BQ83" s="331"/>
      <c r="BR83" s="331"/>
      <c r="BS83" s="331"/>
      <c r="BT83" s="331"/>
      <c r="BU83" s="331"/>
      <c r="BV83" s="331"/>
      <c r="BW83" s="331"/>
      <c r="BX83" s="331"/>
      <c r="BY83" s="331"/>
      <c r="BZ83" s="331"/>
      <c r="CA83" s="331"/>
      <c r="CB83" s="331"/>
      <c r="CC83" s="331"/>
      <c r="CD83" s="331"/>
      <c r="CE83" s="331"/>
      <c r="CF83" s="331"/>
      <c r="CG83" s="331"/>
      <c r="CH83" s="331"/>
      <c r="CI83" s="331"/>
      <c r="CJ83" s="331"/>
      <c r="CK83" s="331"/>
      <c r="CL83" s="331"/>
      <c r="CM83" s="331"/>
      <c r="CN83" s="331"/>
      <c r="CO83" s="331"/>
      <c r="CP83" s="331"/>
      <c r="CQ83" s="331"/>
      <c r="CR83" s="331"/>
      <c r="CS83" s="331"/>
      <c r="CT83" s="331"/>
      <c r="CU83" s="331"/>
      <c r="CV83" s="331"/>
      <c r="CW83" s="331"/>
      <c r="CX83" s="331"/>
      <c r="CY83" s="331"/>
      <c r="CZ83" s="331"/>
      <c r="DA83" s="331"/>
      <c r="DB83" s="331"/>
      <c r="DC83" s="331"/>
      <c r="DD83" s="331"/>
      <c r="DE83" s="331"/>
      <c r="DF83" s="331"/>
      <c r="DG83" s="331"/>
      <c r="DH83" s="331"/>
      <c r="DI83" s="331"/>
      <c r="DJ83" s="331"/>
      <c r="DK83" s="331"/>
      <c r="DL83" s="331"/>
      <c r="DM83" s="331"/>
      <c r="DN83" s="331"/>
      <c r="DO83" s="331"/>
      <c r="DP83" s="331"/>
      <c r="DQ83" s="331"/>
      <c r="DR83" s="331"/>
      <c r="DS83" s="331"/>
      <c r="DT83" s="331"/>
      <c r="DU83" s="331"/>
      <c r="DV83" s="331"/>
      <c r="DW83" s="331"/>
      <c r="DX83" s="331"/>
      <c r="DY83" s="331"/>
      <c r="DZ83" s="331"/>
      <c r="EA83" s="331"/>
      <c r="EB83" s="331"/>
      <c r="EC83" s="331"/>
      <c r="ED83" s="331"/>
      <c r="EE83" s="331"/>
      <c r="EF83" s="331"/>
      <c r="EG83" s="331"/>
      <c r="EH83" s="331"/>
      <c r="EI83" s="331"/>
      <c r="EJ83" s="331"/>
      <c r="EK83" s="331"/>
      <c r="EL83" s="331"/>
      <c r="EM83" s="331"/>
      <c r="EN83" s="331"/>
      <c r="EO83" s="331"/>
      <c r="EP83" s="331"/>
      <c r="EQ83" s="331"/>
      <c r="ER83" s="331"/>
      <c r="ES83" s="331"/>
      <c r="ET83" s="331"/>
      <c r="EU83" s="331"/>
      <c r="EV83" s="331"/>
      <c r="EW83" s="331"/>
      <c r="EX83" s="331"/>
      <c r="EY83" s="331"/>
      <c r="EZ83" s="331"/>
      <c r="FA83" s="331"/>
      <c r="FB83" s="331"/>
      <c r="FC83" s="331"/>
      <c r="FD83" s="331"/>
      <c r="FE83" s="331"/>
      <c r="FF83" s="331"/>
      <c r="FG83" s="331"/>
      <c r="FH83" s="331"/>
      <c r="FI83" s="331"/>
      <c r="FJ83" s="331"/>
      <c r="FK83" s="331"/>
      <c r="FL83" s="331"/>
      <c r="FM83" s="331"/>
      <c r="FN83" s="331"/>
      <c r="FO83" s="331"/>
      <c r="FP83" s="331"/>
      <c r="FQ83" s="331"/>
      <c r="FR83" s="331"/>
      <c r="FS83" s="331"/>
      <c r="FT83" s="331"/>
      <c r="FU83" s="331"/>
      <c r="FV83" s="331"/>
      <c r="FW83" s="331"/>
      <c r="FX83" s="331"/>
      <c r="FY83" s="331"/>
      <c r="FZ83" s="331"/>
      <c r="GA83" s="331"/>
      <c r="GB83" s="331"/>
      <c r="GC83" s="331"/>
      <c r="GD83" s="331"/>
      <c r="GE83" s="331"/>
      <c r="GF83" s="331"/>
      <c r="GG83" s="331"/>
      <c r="GH83" s="331"/>
      <c r="GI83" s="331"/>
      <c r="GJ83" s="331"/>
      <c r="GK83" s="331"/>
      <c r="GL83" s="331"/>
      <c r="GM83" s="331"/>
      <c r="GN83" s="331"/>
      <c r="GO83" s="331"/>
      <c r="GP83" s="331"/>
      <c r="GQ83" s="331"/>
      <c r="GR83" s="331"/>
      <c r="GS83" s="331"/>
    </row>
    <row r="84" spans="1:201" s="362" customFormat="1" ht="54" hidden="1" outlineLevel="2" x14ac:dyDescent="0.25">
      <c r="A84" s="85">
        <v>2</v>
      </c>
      <c r="B84" s="99" t="s">
        <v>953</v>
      </c>
      <c r="C84" s="85" t="s">
        <v>73</v>
      </c>
      <c r="D84" s="357">
        <v>100</v>
      </c>
      <c r="E84" s="357">
        <v>100</v>
      </c>
      <c r="F84" s="85">
        <v>100</v>
      </c>
      <c r="G84" s="361">
        <f t="shared" si="5"/>
        <v>1</v>
      </c>
      <c r="H84" s="137" t="s">
        <v>952</v>
      </c>
      <c r="I84" s="331"/>
      <c r="J84" s="331"/>
      <c r="K84" s="331"/>
      <c r="L84" s="331"/>
      <c r="M84" s="331"/>
      <c r="N84" s="331"/>
      <c r="O84" s="331"/>
      <c r="P84" s="331"/>
      <c r="Q84" s="331"/>
      <c r="R84" s="331"/>
      <c r="S84" s="331"/>
      <c r="T84" s="331"/>
      <c r="U84" s="331"/>
      <c r="V84" s="331"/>
      <c r="W84" s="331"/>
      <c r="X84" s="331"/>
      <c r="Y84" s="331"/>
      <c r="Z84" s="331"/>
      <c r="AA84" s="331"/>
      <c r="AB84" s="331"/>
      <c r="AC84" s="331"/>
      <c r="AD84" s="331"/>
      <c r="AE84" s="331"/>
      <c r="AF84" s="331"/>
      <c r="AG84" s="331"/>
      <c r="AH84" s="331"/>
      <c r="AI84" s="331"/>
      <c r="AJ84" s="331"/>
      <c r="AK84" s="331"/>
      <c r="AL84" s="331"/>
      <c r="AM84" s="331"/>
      <c r="AN84" s="331"/>
      <c r="AO84" s="331"/>
      <c r="AP84" s="331"/>
      <c r="AQ84" s="331"/>
      <c r="AR84" s="331"/>
      <c r="AS84" s="331"/>
      <c r="AT84" s="331"/>
      <c r="AU84" s="331"/>
      <c r="AV84" s="331"/>
      <c r="AW84" s="331"/>
      <c r="AX84" s="331"/>
      <c r="AY84" s="331"/>
      <c r="AZ84" s="331"/>
      <c r="BA84" s="331"/>
      <c r="BB84" s="331"/>
      <c r="BC84" s="331"/>
      <c r="BD84" s="331"/>
      <c r="BE84" s="331"/>
      <c r="BF84" s="331"/>
      <c r="BG84" s="331"/>
      <c r="BH84" s="331"/>
      <c r="BI84" s="331"/>
      <c r="BJ84" s="331"/>
      <c r="BK84" s="331"/>
      <c r="BL84" s="331"/>
      <c r="BM84" s="331"/>
      <c r="BN84" s="331"/>
      <c r="BO84" s="331"/>
      <c r="BP84" s="331"/>
      <c r="BQ84" s="331"/>
      <c r="BR84" s="331"/>
      <c r="BS84" s="331"/>
      <c r="BT84" s="331"/>
      <c r="BU84" s="331"/>
      <c r="BV84" s="331"/>
      <c r="BW84" s="331"/>
      <c r="BX84" s="331"/>
      <c r="BY84" s="331"/>
      <c r="BZ84" s="331"/>
      <c r="CA84" s="331"/>
      <c r="CB84" s="331"/>
      <c r="CC84" s="331"/>
      <c r="CD84" s="331"/>
      <c r="CE84" s="331"/>
      <c r="CF84" s="331"/>
      <c r="CG84" s="331"/>
      <c r="CH84" s="331"/>
      <c r="CI84" s="331"/>
      <c r="CJ84" s="331"/>
      <c r="CK84" s="331"/>
      <c r="CL84" s="331"/>
      <c r="CM84" s="331"/>
      <c r="CN84" s="331"/>
      <c r="CO84" s="331"/>
      <c r="CP84" s="331"/>
      <c r="CQ84" s="331"/>
      <c r="CR84" s="331"/>
      <c r="CS84" s="331"/>
      <c r="CT84" s="331"/>
      <c r="CU84" s="331"/>
      <c r="CV84" s="331"/>
      <c r="CW84" s="331"/>
      <c r="CX84" s="331"/>
      <c r="CY84" s="331"/>
      <c r="CZ84" s="331"/>
      <c r="DA84" s="331"/>
      <c r="DB84" s="331"/>
      <c r="DC84" s="331"/>
      <c r="DD84" s="331"/>
      <c r="DE84" s="331"/>
      <c r="DF84" s="331"/>
      <c r="DG84" s="331"/>
      <c r="DH84" s="331"/>
      <c r="DI84" s="331"/>
      <c r="DJ84" s="331"/>
      <c r="DK84" s="331"/>
      <c r="DL84" s="331"/>
      <c r="DM84" s="331"/>
      <c r="DN84" s="331"/>
      <c r="DO84" s="331"/>
      <c r="DP84" s="331"/>
      <c r="DQ84" s="331"/>
      <c r="DR84" s="331"/>
      <c r="DS84" s="331"/>
      <c r="DT84" s="331"/>
      <c r="DU84" s="331"/>
      <c r="DV84" s="331"/>
      <c r="DW84" s="331"/>
      <c r="DX84" s="331"/>
      <c r="DY84" s="331"/>
      <c r="DZ84" s="331"/>
      <c r="EA84" s="331"/>
      <c r="EB84" s="331"/>
      <c r="EC84" s="331"/>
      <c r="ED84" s="331"/>
      <c r="EE84" s="331"/>
      <c r="EF84" s="331"/>
      <c r="EG84" s="331"/>
      <c r="EH84" s="331"/>
      <c r="EI84" s="331"/>
      <c r="EJ84" s="331"/>
      <c r="EK84" s="331"/>
      <c r="EL84" s="331"/>
      <c r="EM84" s="331"/>
      <c r="EN84" s="331"/>
      <c r="EO84" s="331"/>
      <c r="EP84" s="331"/>
      <c r="EQ84" s="331"/>
      <c r="ER84" s="331"/>
      <c r="ES84" s="331"/>
      <c r="ET84" s="331"/>
      <c r="EU84" s="331"/>
      <c r="EV84" s="331"/>
      <c r="EW84" s="331"/>
      <c r="EX84" s="331"/>
      <c r="EY84" s="331"/>
      <c r="EZ84" s="331"/>
      <c r="FA84" s="331"/>
      <c r="FB84" s="331"/>
      <c r="FC84" s="331"/>
      <c r="FD84" s="331"/>
      <c r="FE84" s="331"/>
      <c r="FF84" s="331"/>
      <c r="FG84" s="331"/>
      <c r="FH84" s="331"/>
      <c r="FI84" s="331"/>
      <c r="FJ84" s="331"/>
      <c r="FK84" s="331"/>
      <c r="FL84" s="331"/>
      <c r="FM84" s="331"/>
      <c r="FN84" s="331"/>
      <c r="FO84" s="331"/>
      <c r="FP84" s="331"/>
      <c r="FQ84" s="331"/>
      <c r="FR84" s="331"/>
      <c r="FS84" s="331"/>
      <c r="FT84" s="331"/>
      <c r="FU84" s="331"/>
      <c r="FV84" s="331"/>
      <c r="FW84" s="331"/>
      <c r="FX84" s="331"/>
      <c r="FY84" s="331"/>
      <c r="FZ84" s="331"/>
      <c r="GA84" s="331"/>
      <c r="GB84" s="331"/>
      <c r="GC84" s="331"/>
      <c r="GD84" s="331"/>
      <c r="GE84" s="331"/>
      <c r="GF84" s="331"/>
      <c r="GG84" s="331"/>
      <c r="GH84" s="331"/>
      <c r="GI84" s="331"/>
      <c r="GJ84" s="331"/>
      <c r="GK84" s="331"/>
      <c r="GL84" s="331"/>
      <c r="GM84" s="331"/>
      <c r="GN84" s="331"/>
      <c r="GO84" s="331"/>
      <c r="GP84" s="331"/>
      <c r="GQ84" s="331"/>
      <c r="GR84" s="331"/>
      <c r="GS84" s="331"/>
    </row>
    <row r="85" spans="1:201" s="362" customFormat="1" ht="27" hidden="1" outlineLevel="2" x14ac:dyDescent="0.25">
      <c r="A85" s="85">
        <v>3</v>
      </c>
      <c r="B85" s="99" t="s">
        <v>954</v>
      </c>
      <c r="C85" s="85" t="s">
        <v>73</v>
      </c>
      <c r="D85" s="357">
        <v>100</v>
      </c>
      <c r="E85" s="357">
        <v>100</v>
      </c>
      <c r="F85" s="85">
        <v>100</v>
      </c>
      <c r="G85" s="361">
        <f t="shared" si="5"/>
        <v>1</v>
      </c>
      <c r="H85" s="137" t="s">
        <v>952</v>
      </c>
      <c r="I85" s="331"/>
      <c r="J85" s="331"/>
      <c r="K85" s="331"/>
      <c r="L85" s="331"/>
      <c r="M85" s="331"/>
      <c r="N85" s="331"/>
      <c r="O85" s="331"/>
      <c r="P85" s="331"/>
      <c r="Q85" s="331"/>
      <c r="R85" s="331"/>
      <c r="S85" s="331"/>
      <c r="T85" s="331"/>
      <c r="U85" s="331"/>
      <c r="V85" s="331"/>
      <c r="W85" s="331"/>
      <c r="X85" s="331"/>
      <c r="Y85" s="331"/>
      <c r="Z85" s="331"/>
      <c r="AA85" s="331"/>
      <c r="AB85" s="331"/>
      <c r="AC85" s="331"/>
      <c r="AD85" s="331"/>
      <c r="AE85" s="331"/>
      <c r="AF85" s="331"/>
      <c r="AG85" s="331"/>
      <c r="AH85" s="331"/>
      <c r="AI85" s="331"/>
      <c r="AJ85" s="331"/>
      <c r="AK85" s="331"/>
      <c r="AL85" s="331"/>
      <c r="AM85" s="331"/>
      <c r="AN85" s="331"/>
      <c r="AO85" s="331"/>
      <c r="AP85" s="331"/>
      <c r="AQ85" s="331"/>
      <c r="AR85" s="331"/>
      <c r="AS85" s="331"/>
      <c r="AT85" s="331"/>
      <c r="AU85" s="331"/>
      <c r="AV85" s="331"/>
      <c r="AW85" s="331"/>
      <c r="AX85" s="331"/>
      <c r="AY85" s="331"/>
      <c r="AZ85" s="331"/>
      <c r="BA85" s="331"/>
      <c r="BB85" s="331"/>
      <c r="BC85" s="331"/>
      <c r="BD85" s="331"/>
      <c r="BE85" s="331"/>
      <c r="BF85" s="331"/>
      <c r="BG85" s="331"/>
      <c r="BH85" s="331"/>
      <c r="BI85" s="331"/>
      <c r="BJ85" s="331"/>
      <c r="BK85" s="331"/>
      <c r="BL85" s="331"/>
      <c r="BM85" s="331"/>
      <c r="BN85" s="331"/>
      <c r="BO85" s="331"/>
      <c r="BP85" s="331"/>
      <c r="BQ85" s="331"/>
      <c r="BR85" s="331"/>
      <c r="BS85" s="331"/>
      <c r="BT85" s="331"/>
      <c r="BU85" s="331"/>
      <c r="BV85" s="331"/>
      <c r="BW85" s="331"/>
      <c r="BX85" s="331"/>
      <c r="BY85" s="331"/>
      <c r="BZ85" s="331"/>
      <c r="CA85" s="331"/>
      <c r="CB85" s="331"/>
      <c r="CC85" s="331"/>
      <c r="CD85" s="331"/>
      <c r="CE85" s="331"/>
      <c r="CF85" s="331"/>
      <c r="CG85" s="331"/>
      <c r="CH85" s="331"/>
      <c r="CI85" s="331"/>
      <c r="CJ85" s="331"/>
      <c r="CK85" s="331"/>
      <c r="CL85" s="331"/>
      <c r="CM85" s="331"/>
      <c r="CN85" s="331"/>
      <c r="CO85" s="331"/>
      <c r="CP85" s="331"/>
      <c r="CQ85" s="331"/>
      <c r="CR85" s="331"/>
      <c r="CS85" s="331"/>
      <c r="CT85" s="331"/>
      <c r="CU85" s="331"/>
      <c r="CV85" s="331"/>
      <c r="CW85" s="331"/>
      <c r="CX85" s="331"/>
      <c r="CY85" s="331"/>
      <c r="CZ85" s="331"/>
      <c r="DA85" s="331"/>
      <c r="DB85" s="331"/>
      <c r="DC85" s="331"/>
      <c r="DD85" s="331"/>
      <c r="DE85" s="331"/>
      <c r="DF85" s="331"/>
      <c r="DG85" s="331"/>
      <c r="DH85" s="331"/>
      <c r="DI85" s="331"/>
      <c r="DJ85" s="331"/>
      <c r="DK85" s="331"/>
      <c r="DL85" s="331"/>
      <c r="DM85" s="331"/>
      <c r="DN85" s="331"/>
      <c r="DO85" s="331"/>
      <c r="DP85" s="331"/>
      <c r="DQ85" s="331"/>
      <c r="DR85" s="331"/>
      <c r="DS85" s="331"/>
      <c r="DT85" s="331"/>
      <c r="DU85" s="331"/>
      <c r="DV85" s="331"/>
      <c r="DW85" s="331"/>
      <c r="DX85" s="331"/>
      <c r="DY85" s="331"/>
      <c r="DZ85" s="331"/>
      <c r="EA85" s="331"/>
      <c r="EB85" s="331"/>
      <c r="EC85" s="331"/>
      <c r="ED85" s="331"/>
      <c r="EE85" s="331"/>
      <c r="EF85" s="331"/>
      <c r="EG85" s="331"/>
      <c r="EH85" s="331"/>
      <c r="EI85" s="331"/>
      <c r="EJ85" s="331"/>
      <c r="EK85" s="331"/>
      <c r="EL85" s="331"/>
      <c r="EM85" s="331"/>
      <c r="EN85" s="331"/>
      <c r="EO85" s="331"/>
      <c r="EP85" s="331"/>
      <c r="EQ85" s="331"/>
      <c r="ER85" s="331"/>
      <c r="ES85" s="331"/>
      <c r="ET85" s="331"/>
      <c r="EU85" s="331"/>
      <c r="EV85" s="331"/>
      <c r="EW85" s="331"/>
      <c r="EX85" s="331"/>
      <c r="EY85" s="331"/>
      <c r="EZ85" s="331"/>
      <c r="FA85" s="331"/>
      <c r="FB85" s="331"/>
      <c r="FC85" s="331"/>
      <c r="FD85" s="331"/>
      <c r="FE85" s="331"/>
      <c r="FF85" s="331"/>
      <c r="FG85" s="331"/>
      <c r="FH85" s="331"/>
      <c r="FI85" s="331"/>
      <c r="FJ85" s="331"/>
      <c r="FK85" s="331"/>
      <c r="FL85" s="331"/>
      <c r="FM85" s="331"/>
      <c r="FN85" s="331"/>
      <c r="FO85" s="331"/>
      <c r="FP85" s="331"/>
      <c r="FQ85" s="331"/>
      <c r="FR85" s="331"/>
      <c r="FS85" s="331"/>
      <c r="FT85" s="331"/>
      <c r="FU85" s="331"/>
      <c r="FV85" s="331"/>
      <c r="FW85" s="331"/>
      <c r="FX85" s="331"/>
      <c r="FY85" s="331"/>
      <c r="FZ85" s="331"/>
      <c r="GA85" s="331"/>
      <c r="GB85" s="331"/>
      <c r="GC85" s="331"/>
      <c r="GD85" s="331"/>
      <c r="GE85" s="331"/>
      <c r="GF85" s="331"/>
      <c r="GG85" s="331"/>
      <c r="GH85" s="331"/>
      <c r="GI85" s="331"/>
      <c r="GJ85" s="331"/>
      <c r="GK85" s="331"/>
      <c r="GL85" s="331"/>
      <c r="GM85" s="331"/>
      <c r="GN85" s="331"/>
      <c r="GO85" s="331"/>
      <c r="GP85" s="331"/>
      <c r="GQ85" s="331"/>
      <c r="GR85" s="331"/>
      <c r="GS85" s="331"/>
    </row>
    <row r="86" spans="1:201" s="362" customFormat="1" ht="40.5" hidden="1" outlineLevel="2" x14ac:dyDescent="0.25">
      <c r="A86" s="85">
        <v>4</v>
      </c>
      <c r="B86" s="99" t="s">
        <v>940</v>
      </c>
      <c r="C86" s="85" t="s">
        <v>73</v>
      </c>
      <c r="D86" s="357">
        <v>100</v>
      </c>
      <c r="E86" s="357">
        <v>100</v>
      </c>
      <c r="F86" s="85">
        <v>30</v>
      </c>
      <c r="G86" s="361">
        <f t="shared" si="5"/>
        <v>0.3</v>
      </c>
      <c r="H86" s="137" t="s">
        <v>952</v>
      </c>
      <c r="I86" s="331"/>
      <c r="J86" s="331"/>
      <c r="K86" s="331"/>
      <c r="L86" s="331"/>
      <c r="M86" s="331"/>
      <c r="N86" s="331"/>
      <c r="O86" s="331"/>
      <c r="P86" s="331"/>
      <c r="Q86" s="331"/>
      <c r="R86" s="331"/>
      <c r="S86" s="331"/>
      <c r="T86" s="331"/>
      <c r="U86" s="331"/>
      <c r="V86" s="331"/>
      <c r="W86" s="331"/>
      <c r="X86" s="331"/>
      <c r="Y86" s="331"/>
      <c r="Z86" s="331"/>
      <c r="AA86" s="331"/>
      <c r="AB86" s="331"/>
      <c r="AC86" s="331"/>
      <c r="AD86" s="331"/>
      <c r="AE86" s="331"/>
      <c r="AF86" s="331"/>
      <c r="AG86" s="331"/>
      <c r="AH86" s="331"/>
      <c r="AI86" s="331"/>
      <c r="AJ86" s="331"/>
      <c r="AK86" s="331"/>
      <c r="AL86" s="331"/>
      <c r="AM86" s="331"/>
      <c r="AN86" s="331"/>
      <c r="AO86" s="331"/>
      <c r="AP86" s="331"/>
      <c r="AQ86" s="331"/>
      <c r="AR86" s="331"/>
      <c r="AS86" s="331"/>
      <c r="AT86" s="331"/>
      <c r="AU86" s="331"/>
      <c r="AV86" s="331"/>
      <c r="AW86" s="331"/>
      <c r="AX86" s="331"/>
      <c r="AY86" s="331"/>
      <c r="AZ86" s="331"/>
      <c r="BA86" s="331"/>
      <c r="BB86" s="331"/>
      <c r="BC86" s="331"/>
      <c r="BD86" s="331"/>
      <c r="BE86" s="331"/>
      <c r="BF86" s="331"/>
      <c r="BG86" s="331"/>
      <c r="BH86" s="331"/>
      <c r="BI86" s="331"/>
      <c r="BJ86" s="331"/>
      <c r="BK86" s="331"/>
      <c r="BL86" s="331"/>
      <c r="BM86" s="331"/>
      <c r="BN86" s="331"/>
      <c r="BO86" s="331"/>
      <c r="BP86" s="331"/>
      <c r="BQ86" s="331"/>
      <c r="BR86" s="331"/>
      <c r="BS86" s="331"/>
      <c r="BT86" s="331"/>
      <c r="BU86" s="331"/>
      <c r="BV86" s="331"/>
      <c r="BW86" s="331"/>
      <c r="BX86" s="331"/>
      <c r="BY86" s="331"/>
      <c r="BZ86" s="331"/>
      <c r="CA86" s="331"/>
      <c r="CB86" s="331"/>
      <c r="CC86" s="331"/>
      <c r="CD86" s="331"/>
      <c r="CE86" s="331"/>
      <c r="CF86" s="331"/>
      <c r="CG86" s="331"/>
      <c r="CH86" s="331"/>
      <c r="CI86" s="331"/>
      <c r="CJ86" s="331"/>
      <c r="CK86" s="331"/>
      <c r="CL86" s="331"/>
      <c r="CM86" s="331"/>
      <c r="CN86" s="331"/>
      <c r="CO86" s="331"/>
      <c r="CP86" s="331"/>
      <c r="CQ86" s="331"/>
      <c r="CR86" s="331"/>
      <c r="CS86" s="331"/>
      <c r="CT86" s="331"/>
      <c r="CU86" s="331"/>
      <c r="CV86" s="331"/>
      <c r="CW86" s="331"/>
      <c r="CX86" s="331"/>
      <c r="CY86" s="331"/>
      <c r="CZ86" s="331"/>
      <c r="DA86" s="331"/>
      <c r="DB86" s="331"/>
      <c r="DC86" s="331"/>
      <c r="DD86" s="331"/>
      <c r="DE86" s="331"/>
      <c r="DF86" s="331"/>
      <c r="DG86" s="331"/>
      <c r="DH86" s="331"/>
      <c r="DI86" s="331"/>
      <c r="DJ86" s="331"/>
      <c r="DK86" s="331"/>
      <c r="DL86" s="331"/>
      <c r="DM86" s="331"/>
      <c r="DN86" s="331"/>
      <c r="DO86" s="331"/>
      <c r="DP86" s="331"/>
      <c r="DQ86" s="331"/>
      <c r="DR86" s="331"/>
      <c r="DS86" s="331"/>
      <c r="DT86" s="331"/>
      <c r="DU86" s="331"/>
      <c r="DV86" s="331"/>
      <c r="DW86" s="331"/>
      <c r="DX86" s="331"/>
      <c r="DY86" s="331"/>
      <c r="DZ86" s="331"/>
      <c r="EA86" s="331"/>
      <c r="EB86" s="331"/>
      <c r="EC86" s="331"/>
      <c r="ED86" s="331"/>
      <c r="EE86" s="331"/>
      <c r="EF86" s="331"/>
      <c r="EG86" s="331"/>
      <c r="EH86" s="331"/>
      <c r="EI86" s="331"/>
      <c r="EJ86" s="331"/>
      <c r="EK86" s="331"/>
      <c r="EL86" s="331"/>
      <c r="EM86" s="331"/>
      <c r="EN86" s="331"/>
      <c r="EO86" s="331"/>
      <c r="EP86" s="331"/>
      <c r="EQ86" s="331"/>
      <c r="ER86" s="331"/>
      <c r="ES86" s="331"/>
      <c r="ET86" s="331"/>
      <c r="EU86" s="331"/>
      <c r="EV86" s="331"/>
      <c r="EW86" s="331"/>
      <c r="EX86" s="331"/>
      <c r="EY86" s="331"/>
      <c r="EZ86" s="331"/>
      <c r="FA86" s="331"/>
      <c r="FB86" s="331"/>
      <c r="FC86" s="331"/>
      <c r="FD86" s="331"/>
      <c r="FE86" s="331"/>
      <c r="FF86" s="331"/>
      <c r="FG86" s="331"/>
      <c r="FH86" s="331"/>
      <c r="FI86" s="331"/>
      <c r="FJ86" s="331"/>
      <c r="FK86" s="331"/>
      <c r="FL86" s="331"/>
      <c r="FM86" s="331"/>
      <c r="FN86" s="331"/>
      <c r="FO86" s="331"/>
      <c r="FP86" s="331"/>
      <c r="FQ86" s="331"/>
      <c r="FR86" s="331"/>
      <c r="FS86" s="331"/>
      <c r="FT86" s="331"/>
      <c r="FU86" s="331"/>
      <c r="FV86" s="331"/>
      <c r="FW86" s="331"/>
      <c r="FX86" s="331"/>
      <c r="FY86" s="331"/>
      <c r="FZ86" s="331"/>
      <c r="GA86" s="331"/>
      <c r="GB86" s="331"/>
      <c r="GC86" s="331"/>
      <c r="GD86" s="331"/>
      <c r="GE86" s="331"/>
      <c r="GF86" s="331"/>
      <c r="GG86" s="331"/>
      <c r="GH86" s="331"/>
      <c r="GI86" s="331"/>
      <c r="GJ86" s="331"/>
      <c r="GK86" s="331"/>
      <c r="GL86" s="331"/>
      <c r="GM86" s="331"/>
      <c r="GN86" s="331"/>
      <c r="GO86" s="331"/>
      <c r="GP86" s="331"/>
      <c r="GQ86" s="331"/>
      <c r="GR86" s="331"/>
      <c r="GS86" s="331"/>
    </row>
    <row r="87" spans="1:201" s="362" customFormat="1" ht="40.5" hidden="1" outlineLevel="2" x14ac:dyDescent="0.25">
      <c r="A87" s="85">
        <v>5</v>
      </c>
      <c r="B87" s="99" t="s">
        <v>889</v>
      </c>
      <c r="C87" s="85" t="s">
        <v>73</v>
      </c>
      <c r="D87" s="357">
        <v>80</v>
      </c>
      <c r="E87" s="357">
        <v>5</v>
      </c>
      <c r="F87" s="85">
        <v>0</v>
      </c>
      <c r="G87" s="361">
        <f t="shared" si="5"/>
        <v>0</v>
      </c>
      <c r="H87" s="137" t="s">
        <v>952</v>
      </c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1"/>
      <c r="U87" s="331"/>
      <c r="V87" s="331"/>
      <c r="W87" s="331"/>
      <c r="X87" s="331"/>
      <c r="Y87" s="331"/>
      <c r="Z87" s="331"/>
      <c r="AA87" s="331"/>
      <c r="AB87" s="331"/>
      <c r="AC87" s="331"/>
      <c r="AD87" s="331"/>
      <c r="AE87" s="331"/>
      <c r="AF87" s="331"/>
      <c r="AG87" s="331"/>
      <c r="AH87" s="331"/>
      <c r="AI87" s="331"/>
      <c r="AJ87" s="331"/>
      <c r="AK87" s="331"/>
      <c r="AL87" s="331"/>
      <c r="AM87" s="331"/>
      <c r="AN87" s="331"/>
      <c r="AO87" s="331"/>
      <c r="AP87" s="331"/>
      <c r="AQ87" s="331"/>
      <c r="AR87" s="331"/>
      <c r="AS87" s="331"/>
      <c r="AT87" s="331"/>
      <c r="AU87" s="331"/>
      <c r="AV87" s="331"/>
      <c r="AW87" s="331"/>
      <c r="AX87" s="331"/>
      <c r="AY87" s="331"/>
      <c r="AZ87" s="331"/>
      <c r="BA87" s="331"/>
      <c r="BB87" s="331"/>
      <c r="BC87" s="331"/>
      <c r="BD87" s="331"/>
      <c r="BE87" s="331"/>
      <c r="BF87" s="331"/>
      <c r="BG87" s="331"/>
      <c r="BH87" s="331"/>
      <c r="BI87" s="331"/>
      <c r="BJ87" s="331"/>
      <c r="BK87" s="331"/>
      <c r="BL87" s="331"/>
      <c r="BM87" s="331"/>
      <c r="BN87" s="331"/>
      <c r="BO87" s="331"/>
      <c r="BP87" s="331"/>
      <c r="BQ87" s="331"/>
      <c r="BR87" s="331"/>
      <c r="BS87" s="331"/>
      <c r="BT87" s="331"/>
      <c r="BU87" s="331"/>
      <c r="BV87" s="331"/>
      <c r="BW87" s="331"/>
      <c r="BX87" s="331"/>
      <c r="BY87" s="331"/>
      <c r="BZ87" s="331"/>
      <c r="CA87" s="331"/>
      <c r="CB87" s="331"/>
      <c r="CC87" s="331"/>
      <c r="CD87" s="331"/>
      <c r="CE87" s="331"/>
      <c r="CF87" s="331"/>
      <c r="CG87" s="331"/>
      <c r="CH87" s="331"/>
      <c r="CI87" s="331"/>
      <c r="CJ87" s="331"/>
      <c r="CK87" s="331"/>
      <c r="CL87" s="331"/>
      <c r="CM87" s="331"/>
      <c r="CN87" s="331"/>
      <c r="CO87" s="331"/>
      <c r="CP87" s="331"/>
      <c r="CQ87" s="331"/>
      <c r="CR87" s="331"/>
      <c r="CS87" s="331"/>
      <c r="CT87" s="331"/>
      <c r="CU87" s="331"/>
      <c r="CV87" s="331"/>
      <c r="CW87" s="331"/>
      <c r="CX87" s="331"/>
      <c r="CY87" s="331"/>
      <c r="CZ87" s="331"/>
      <c r="DA87" s="331"/>
      <c r="DB87" s="331"/>
      <c r="DC87" s="331"/>
      <c r="DD87" s="331"/>
      <c r="DE87" s="331"/>
      <c r="DF87" s="331"/>
      <c r="DG87" s="331"/>
      <c r="DH87" s="331"/>
      <c r="DI87" s="331"/>
      <c r="DJ87" s="331"/>
      <c r="DK87" s="331"/>
      <c r="DL87" s="331"/>
      <c r="DM87" s="331"/>
      <c r="DN87" s="331"/>
      <c r="DO87" s="331"/>
      <c r="DP87" s="331"/>
      <c r="DQ87" s="331"/>
      <c r="DR87" s="331"/>
      <c r="DS87" s="331"/>
      <c r="DT87" s="331"/>
      <c r="DU87" s="331"/>
      <c r="DV87" s="331"/>
      <c r="DW87" s="331"/>
      <c r="DX87" s="331"/>
      <c r="DY87" s="331"/>
      <c r="DZ87" s="331"/>
      <c r="EA87" s="331"/>
      <c r="EB87" s="331"/>
      <c r="EC87" s="331"/>
      <c r="ED87" s="331"/>
      <c r="EE87" s="331"/>
      <c r="EF87" s="331"/>
      <c r="EG87" s="331"/>
      <c r="EH87" s="331"/>
      <c r="EI87" s="331"/>
      <c r="EJ87" s="331"/>
      <c r="EK87" s="331"/>
      <c r="EL87" s="331"/>
      <c r="EM87" s="331"/>
      <c r="EN87" s="331"/>
      <c r="EO87" s="331"/>
      <c r="EP87" s="331"/>
      <c r="EQ87" s="331"/>
      <c r="ER87" s="331"/>
      <c r="ES87" s="331"/>
      <c r="ET87" s="331"/>
      <c r="EU87" s="331"/>
      <c r="EV87" s="331"/>
      <c r="EW87" s="331"/>
      <c r="EX87" s="331"/>
      <c r="EY87" s="331"/>
      <c r="EZ87" s="331"/>
      <c r="FA87" s="331"/>
      <c r="FB87" s="331"/>
      <c r="FC87" s="331"/>
      <c r="FD87" s="331"/>
      <c r="FE87" s="331"/>
      <c r="FF87" s="331"/>
      <c r="FG87" s="331"/>
      <c r="FH87" s="331"/>
      <c r="FI87" s="331"/>
      <c r="FJ87" s="331"/>
      <c r="FK87" s="331"/>
      <c r="FL87" s="331"/>
      <c r="FM87" s="331"/>
      <c r="FN87" s="331"/>
      <c r="FO87" s="331"/>
      <c r="FP87" s="331"/>
      <c r="FQ87" s="331"/>
      <c r="FR87" s="331"/>
      <c r="FS87" s="331"/>
      <c r="FT87" s="331"/>
      <c r="FU87" s="331"/>
      <c r="FV87" s="331"/>
      <c r="FW87" s="331"/>
      <c r="FX87" s="331"/>
      <c r="FY87" s="331"/>
      <c r="FZ87" s="331"/>
      <c r="GA87" s="331"/>
      <c r="GB87" s="331"/>
      <c r="GC87" s="331"/>
      <c r="GD87" s="331"/>
      <c r="GE87" s="331"/>
      <c r="GF87" s="331"/>
      <c r="GG87" s="331"/>
      <c r="GH87" s="331"/>
      <c r="GI87" s="331"/>
      <c r="GJ87" s="331"/>
      <c r="GK87" s="331"/>
      <c r="GL87" s="331"/>
      <c r="GM87" s="331"/>
      <c r="GN87" s="331"/>
      <c r="GO87" s="331"/>
      <c r="GP87" s="331"/>
      <c r="GQ87" s="331"/>
      <c r="GR87" s="331"/>
      <c r="GS87" s="331"/>
    </row>
    <row r="88" spans="1:201" s="362" customFormat="1" ht="27" hidden="1" outlineLevel="2" x14ac:dyDescent="0.25">
      <c r="A88" s="85">
        <v>6</v>
      </c>
      <c r="B88" s="99" t="s">
        <v>955</v>
      </c>
      <c r="C88" s="85" t="s">
        <v>129</v>
      </c>
      <c r="D88" s="357">
        <v>200</v>
      </c>
      <c r="E88" s="357">
        <v>200</v>
      </c>
      <c r="F88" s="85">
        <v>200</v>
      </c>
      <c r="G88" s="361">
        <f t="shared" si="5"/>
        <v>1</v>
      </c>
      <c r="H88" s="137" t="s">
        <v>952</v>
      </c>
      <c r="I88" s="331"/>
      <c r="J88" s="331"/>
      <c r="K88" s="331"/>
      <c r="L88" s="331"/>
      <c r="M88" s="331"/>
      <c r="N88" s="331"/>
      <c r="O88" s="331"/>
      <c r="P88" s="331"/>
      <c r="Q88" s="331"/>
      <c r="R88" s="331"/>
      <c r="S88" s="331"/>
      <c r="T88" s="331"/>
      <c r="U88" s="331"/>
      <c r="V88" s="331"/>
      <c r="W88" s="331"/>
      <c r="X88" s="331"/>
      <c r="Y88" s="331"/>
      <c r="Z88" s="331"/>
      <c r="AA88" s="331"/>
      <c r="AB88" s="331"/>
      <c r="AC88" s="331"/>
      <c r="AD88" s="331"/>
      <c r="AE88" s="331"/>
      <c r="AF88" s="331"/>
      <c r="AG88" s="331"/>
      <c r="AH88" s="331"/>
      <c r="AI88" s="331"/>
      <c r="AJ88" s="331"/>
      <c r="AK88" s="331"/>
      <c r="AL88" s="331"/>
      <c r="AM88" s="331"/>
      <c r="AN88" s="331"/>
      <c r="AO88" s="331"/>
      <c r="AP88" s="331"/>
      <c r="AQ88" s="331"/>
      <c r="AR88" s="331"/>
      <c r="AS88" s="331"/>
      <c r="AT88" s="331"/>
      <c r="AU88" s="331"/>
      <c r="AV88" s="331"/>
      <c r="AW88" s="331"/>
      <c r="AX88" s="331"/>
      <c r="AY88" s="331"/>
      <c r="AZ88" s="331"/>
      <c r="BA88" s="331"/>
      <c r="BB88" s="331"/>
      <c r="BC88" s="331"/>
      <c r="BD88" s="331"/>
      <c r="BE88" s="331"/>
      <c r="BF88" s="331"/>
      <c r="BG88" s="331"/>
      <c r="BH88" s="331"/>
      <c r="BI88" s="331"/>
      <c r="BJ88" s="331"/>
      <c r="BK88" s="331"/>
      <c r="BL88" s="331"/>
      <c r="BM88" s="331"/>
      <c r="BN88" s="331"/>
      <c r="BO88" s="331"/>
      <c r="BP88" s="331"/>
      <c r="BQ88" s="331"/>
      <c r="BR88" s="331"/>
      <c r="BS88" s="331"/>
      <c r="BT88" s="331"/>
      <c r="BU88" s="331"/>
      <c r="BV88" s="331"/>
      <c r="BW88" s="331"/>
      <c r="BX88" s="331"/>
      <c r="BY88" s="331"/>
      <c r="BZ88" s="331"/>
      <c r="CA88" s="331"/>
      <c r="CB88" s="331"/>
      <c r="CC88" s="331"/>
      <c r="CD88" s="331"/>
      <c r="CE88" s="331"/>
      <c r="CF88" s="331"/>
      <c r="CG88" s="331"/>
      <c r="CH88" s="331"/>
      <c r="CI88" s="331"/>
      <c r="CJ88" s="331"/>
      <c r="CK88" s="331"/>
      <c r="CL88" s="331"/>
      <c r="CM88" s="331"/>
      <c r="CN88" s="331"/>
      <c r="CO88" s="331"/>
      <c r="CP88" s="331"/>
      <c r="CQ88" s="331"/>
      <c r="CR88" s="331"/>
      <c r="CS88" s="331"/>
      <c r="CT88" s="331"/>
      <c r="CU88" s="331"/>
      <c r="CV88" s="331"/>
      <c r="CW88" s="331"/>
      <c r="CX88" s="331"/>
      <c r="CY88" s="331"/>
      <c r="CZ88" s="331"/>
      <c r="DA88" s="331"/>
      <c r="DB88" s="331"/>
      <c r="DC88" s="331"/>
      <c r="DD88" s="331"/>
      <c r="DE88" s="331"/>
      <c r="DF88" s="331"/>
      <c r="DG88" s="331"/>
      <c r="DH88" s="331"/>
      <c r="DI88" s="331"/>
      <c r="DJ88" s="331"/>
      <c r="DK88" s="331"/>
      <c r="DL88" s="331"/>
      <c r="DM88" s="331"/>
      <c r="DN88" s="331"/>
      <c r="DO88" s="331"/>
      <c r="DP88" s="331"/>
      <c r="DQ88" s="331"/>
      <c r="DR88" s="331"/>
      <c r="DS88" s="331"/>
      <c r="DT88" s="331"/>
      <c r="DU88" s="331"/>
      <c r="DV88" s="331"/>
      <c r="DW88" s="331"/>
      <c r="DX88" s="331"/>
      <c r="DY88" s="331"/>
      <c r="DZ88" s="331"/>
      <c r="EA88" s="331"/>
      <c r="EB88" s="331"/>
      <c r="EC88" s="331"/>
      <c r="ED88" s="331"/>
      <c r="EE88" s="331"/>
      <c r="EF88" s="331"/>
      <c r="EG88" s="331"/>
      <c r="EH88" s="331"/>
      <c r="EI88" s="331"/>
      <c r="EJ88" s="331"/>
      <c r="EK88" s="331"/>
      <c r="EL88" s="331"/>
      <c r="EM88" s="331"/>
      <c r="EN88" s="331"/>
      <c r="EO88" s="331"/>
      <c r="EP88" s="331"/>
      <c r="EQ88" s="331"/>
      <c r="ER88" s="331"/>
      <c r="ES88" s="331"/>
      <c r="ET88" s="331"/>
      <c r="EU88" s="331"/>
      <c r="EV88" s="331"/>
      <c r="EW88" s="331"/>
      <c r="EX88" s="331"/>
      <c r="EY88" s="331"/>
      <c r="EZ88" s="331"/>
      <c r="FA88" s="331"/>
      <c r="FB88" s="331"/>
      <c r="FC88" s="331"/>
      <c r="FD88" s="331"/>
      <c r="FE88" s="331"/>
      <c r="FF88" s="331"/>
      <c r="FG88" s="331"/>
      <c r="FH88" s="331"/>
      <c r="FI88" s="331"/>
      <c r="FJ88" s="331"/>
      <c r="FK88" s="331"/>
      <c r="FL88" s="331"/>
      <c r="FM88" s="331"/>
      <c r="FN88" s="331"/>
      <c r="FO88" s="331"/>
      <c r="FP88" s="331"/>
      <c r="FQ88" s="331"/>
      <c r="FR88" s="331"/>
      <c r="FS88" s="331"/>
      <c r="FT88" s="331"/>
      <c r="FU88" s="331"/>
      <c r="FV88" s="331"/>
      <c r="FW88" s="331"/>
      <c r="FX88" s="331"/>
      <c r="FY88" s="331"/>
      <c r="FZ88" s="331"/>
      <c r="GA88" s="331"/>
      <c r="GB88" s="331"/>
      <c r="GC88" s="331"/>
      <c r="GD88" s="331"/>
      <c r="GE88" s="331"/>
      <c r="GF88" s="331"/>
      <c r="GG88" s="331"/>
      <c r="GH88" s="331"/>
      <c r="GI88" s="331"/>
      <c r="GJ88" s="331"/>
      <c r="GK88" s="331"/>
      <c r="GL88" s="331"/>
      <c r="GM88" s="331"/>
      <c r="GN88" s="331"/>
      <c r="GO88" s="331"/>
      <c r="GP88" s="331"/>
      <c r="GQ88" s="331"/>
      <c r="GR88" s="331"/>
      <c r="GS88" s="331"/>
    </row>
    <row r="89" spans="1:201" s="362" customFormat="1" ht="27" hidden="1" outlineLevel="2" x14ac:dyDescent="0.25">
      <c r="A89" s="85">
        <v>7</v>
      </c>
      <c r="B89" s="99" t="s">
        <v>956</v>
      </c>
      <c r="C89" s="85" t="s">
        <v>941</v>
      </c>
      <c r="D89" s="357">
        <v>7200</v>
      </c>
      <c r="E89" s="357">
        <v>7200</v>
      </c>
      <c r="F89" s="85">
        <v>7200</v>
      </c>
      <c r="G89" s="361">
        <f t="shared" si="5"/>
        <v>1</v>
      </c>
      <c r="H89" s="137" t="s">
        <v>952</v>
      </c>
      <c r="I89" s="331"/>
      <c r="J89" s="331"/>
      <c r="K89" s="331"/>
      <c r="L89" s="331"/>
      <c r="M89" s="331"/>
      <c r="N89" s="331"/>
      <c r="O89" s="331"/>
      <c r="P89" s="331"/>
      <c r="Q89" s="331"/>
      <c r="R89" s="331"/>
      <c r="S89" s="331"/>
      <c r="T89" s="331"/>
      <c r="U89" s="331"/>
      <c r="V89" s="331"/>
      <c r="W89" s="331"/>
      <c r="X89" s="331"/>
      <c r="Y89" s="331"/>
      <c r="Z89" s="331"/>
      <c r="AA89" s="331"/>
      <c r="AB89" s="331"/>
      <c r="AC89" s="331"/>
      <c r="AD89" s="331"/>
      <c r="AE89" s="331"/>
      <c r="AF89" s="331"/>
      <c r="AG89" s="331"/>
      <c r="AH89" s="331"/>
      <c r="AI89" s="331"/>
      <c r="AJ89" s="331"/>
      <c r="AK89" s="331"/>
      <c r="AL89" s="331"/>
      <c r="AM89" s="331"/>
      <c r="AN89" s="331"/>
      <c r="AO89" s="331"/>
      <c r="AP89" s="331"/>
      <c r="AQ89" s="331"/>
      <c r="AR89" s="331"/>
      <c r="AS89" s="331"/>
      <c r="AT89" s="331"/>
      <c r="AU89" s="331"/>
      <c r="AV89" s="331"/>
      <c r="AW89" s="331"/>
      <c r="AX89" s="331"/>
      <c r="AY89" s="331"/>
      <c r="AZ89" s="331"/>
      <c r="BA89" s="331"/>
      <c r="BB89" s="331"/>
      <c r="BC89" s="331"/>
      <c r="BD89" s="331"/>
      <c r="BE89" s="331"/>
      <c r="BF89" s="331"/>
      <c r="BG89" s="331"/>
      <c r="BH89" s="331"/>
      <c r="BI89" s="331"/>
      <c r="BJ89" s="331"/>
      <c r="BK89" s="331"/>
      <c r="BL89" s="331"/>
      <c r="BM89" s="331"/>
      <c r="BN89" s="331"/>
      <c r="BO89" s="331"/>
      <c r="BP89" s="331"/>
      <c r="BQ89" s="331"/>
      <c r="BR89" s="331"/>
      <c r="BS89" s="331"/>
      <c r="BT89" s="331"/>
      <c r="BU89" s="331"/>
      <c r="BV89" s="331"/>
      <c r="BW89" s="331"/>
      <c r="BX89" s="331"/>
      <c r="BY89" s="331"/>
      <c r="BZ89" s="331"/>
      <c r="CA89" s="331"/>
      <c r="CB89" s="331"/>
      <c r="CC89" s="331"/>
      <c r="CD89" s="331"/>
      <c r="CE89" s="331"/>
      <c r="CF89" s="331"/>
      <c r="CG89" s="331"/>
      <c r="CH89" s="331"/>
      <c r="CI89" s="331"/>
      <c r="CJ89" s="331"/>
      <c r="CK89" s="331"/>
      <c r="CL89" s="331"/>
      <c r="CM89" s="331"/>
      <c r="CN89" s="331"/>
      <c r="CO89" s="331"/>
      <c r="CP89" s="331"/>
      <c r="CQ89" s="331"/>
      <c r="CR89" s="331"/>
      <c r="CS89" s="331"/>
      <c r="CT89" s="331"/>
      <c r="CU89" s="331"/>
      <c r="CV89" s="331"/>
      <c r="CW89" s="331"/>
      <c r="CX89" s="331"/>
      <c r="CY89" s="331"/>
      <c r="CZ89" s="331"/>
      <c r="DA89" s="331"/>
      <c r="DB89" s="331"/>
      <c r="DC89" s="331"/>
      <c r="DD89" s="331"/>
      <c r="DE89" s="331"/>
      <c r="DF89" s="331"/>
      <c r="DG89" s="331"/>
      <c r="DH89" s="331"/>
      <c r="DI89" s="331"/>
      <c r="DJ89" s="331"/>
      <c r="DK89" s="331"/>
      <c r="DL89" s="331"/>
      <c r="DM89" s="331"/>
      <c r="DN89" s="331"/>
      <c r="DO89" s="331"/>
      <c r="DP89" s="331"/>
      <c r="DQ89" s="331"/>
      <c r="DR89" s="331"/>
      <c r="DS89" s="331"/>
      <c r="DT89" s="331"/>
      <c r="DU89" s="331"/>
      <c r="DV89" s="331"/>
      <c r="DW89" s="331"/>
      <c r="DX89" s="331"/>
      <c r="DY89" s="331"/>
      <c r="DZ89" s="331"/>
      <c r="EA89" s="331"/>
      <c r="EB89" s="331"/>
      <c r="EC89" s="331"/>
      <c r="ED89" s="331"/>
      <c r="EE89" s="331"/>
      <c r="EF89" s="331"/>
      <c r="EG89" s="331"/>
      <c r="EH89" s="331"/>
      <c r="EI89" s="331"/>
      <c r="EJ89" s="331"/>
      <c r="EK89" s="331"/>
      <c r="EL89" s="331"/>
      <c r="EM89" s="331"/>
      <c r="EN89" s="331"/>
      <c r="EO89" s="331"/>
      <c r="EP89" s="331"/>
      <c r="EQ89" s="331"/>
      <c r="ER89" s="331"/>
      <c r="ES89" s="331"/>
      <c r="ET89" s="331"/>
      <c r="EU89" s="331"/>
      <c r="EV89" s="331"/>
      <c r="EW89" s="331"/>
      <c r="EX89" s="331"/>
      <c r="EY89" s="331"/>
      <c r="EZ89" s="331"/>
      <c r="FA89" s="331"/>
      <c r="FB89" s="331"/>
      <c r="FC89" s="331"/>
      <c r="FD89" s="331"/>
      <c r="FE89" s="331"/>
      <c r="FF89" s="331"/>
      <c r="FG89" s="331"/>
      <c r="FH89" s="331"/>
      <c r="FI89" s="331"/>
      <c r="FJ89" s="331"/>
      <c r="FK89" s="331"/>
      <c r="FL89" s="331"/>
      <c r="FM89" s="331"/>
      <c r="FN89" s="331"/>
      <c r="FO89" s="331"/>
      <c r="FP89" s="331"/>
      <c r="FQ89" s="331"/>
      <c r="FR89" s="331"/>
      <c r="FS89" s="331"/>
      <c r="FT89" s="331"/>
      <c r="FU89" s="331"/>
      <c r="FV89" s="331"/>
      <c r="FW89" s="331"/>
      <c r="FX89" s="331"/>
      <c r="FY89" s="331"/>
      <c r="FZ89" s="331"/>
      <c r="GA89" s="331"/>
      <c r="GB89" s="331"/>
      <c r="GC89" s="331"/>
      <c r="GD89" s="331"/>
      <c r="GE89" s="331"/>
      <c r="GF89" s="331"/>
      <c r="GG89" s="331"/>
      <c r="GH89" s="331"/>
      <c r="GI89" s="331"/>
      <c r="GJ89" s="331"/>
      <c r="GK89" s="331"/>
      <c r="GL89" s="331"/>
      <c r="GM89" s="331"/>
      <c r="GN89" s="331"/>
      <c r="GO89" s="331"/>
      <c r="GP89" s="331"/>
      <c r="GQ89" s="331"/>
      <c r="GR89" s="331"/>
      <c r="GS89" s="331"/>
    </row>
    <row r="90" spans="1:201" s="362" customFormat="1" ht="27" hidden="1" outlineLevel="2" x14ac:dyDescent="0.25">
      <c r="A90" s="85">
        <v>8</v>
      </c>
      <c r="B90" s="99" t="s">
        <v>894</v>
      </c>
      <c r="C90" s="85" t="s">
        <v>73</v>
      </c>
      <c r="D90" s="357">
        <v>70</v>
      </c>
      <c r="E90" s="357">
        <v>75</v>
      </c>
      <c r="F90" s="85">
        <v>73</v>
      </c>
      <c r="G90" s="361">
        <f t="shared" si="5"/>
        <v>0.97333333333333338</v>
      </c>
      <c r="H90" s="137" t="s">
        <v>952</v>
      </c>
      <c r="I90" s="331"/>
      <c r="J90" s="331"/>
      <c r="K90" s="331"/>
      <c r="L90" s="331"/>
      <c r="M90" s="331"/>
      <c r="N90" s="331"/>
      <c r="O90" s="331"/>
      <c r="P90" s="331"/>
      <c r="Q90" s="331"/>
      <c r="R90" s="331"/>
      <c r="S90" s="331"/>
      <c r="T90" s="331"/>
      <c r="U90" s="331"/>
      <c r="V90" s="331"/>
      <c r="W90" s="331"/>
      <c r="X90" s="331"/>
      <c r="Y90" s="331"/>
      <c r="Z90" s="331"/>
      <c r="AA90" s="331"/>
      <c r="AB90" s="331"/>
      <c r="AC90" s="331"/>
      <c r="AD90" s="331"/>
      <c r="AE90" s="331"/>
      <c r="AF90" s="331"/>
      <c r="AG90" s="331"/>
      <c r="AH90" s="331"/>
      <c r="AI90" s="331"/>
      <c r="AJ90" s="331"/>
      <c r="AK90" s="331"/>
      <c r="AL90" s="331"/>
      <c r="AM90" s="331"/>
      <c r="AN90" s="331"/>
      <c r="AO90" s="331"/>
      <c r="AP90" s="331"/>
      <c r="AQ90" s="331"/>
      <c r="AR90" s="331"/>
      <c r="AS90" s="331"/>
      <c r="AT90" s="331"/>
      <c r="AU90" s="331"/>
      <c r="AV90" s="331"/>
      <c r="AW90" s="331"/>
      <c r="AX90" s="331"/>
      <c r="AY90" s="331"/>
      <c r="AZ90" s="331"/>
      <c r="BA90" s="331"/>
      <c r="BB90" s="331"/>
      <c r="BC90" s="331"/>
      <c r="BD90" s="331"/>
      <c r="BE90" s="331"/>
      <c r="BF90" s="331"/>
      <c r="BG90" s="331"/>
      <c r="BH90" s="331"/>
      <c r="BI90" s="331"/>
      <c r="BJ90" s="331"/>
      <c r="BK90" s="331"/>
      <c r="BL90" s="331"/>
      <c r="BM90" s="331"/>
      <c r="BN90" s="331"/>
      <c r="BO90" s="331"/>
      <c r="BP90" s="331"/>
      <c r="BQ90" s="331"/>
      <c r="BR90" s="331"/>
      <c r="BS90" s="331"/>
      <c r="BT90" s="331"/>
      <c r="BU90" s="331"/>
      <c r="BV90" s="331"/>
      <c r="BW90" s="331"/>
      <c r="BX90" s="331"/>
      <c r="BY90" s="331"/>
      <c r="BZ90" s="331"/>
      <c r="CA90" s="331"/>
      <c r="CB90" s="331"/>
      <c r="CC90" s="331"/>
      <c r="CD90" s="331"/>
      <c r="CE90" s="331"/>
      <c r="CF90" s="331"/>
      <c r="CG90" s="331"/>
      <c r="CH90" s="331"/>
      <c r="CI90" s="331"/>
      <c r="CJ90" s="331"/>
      <c r="CK90" s="331"/>
      <c r="CL90" s="331"/>
      <c r="CM90" s="331"/>
      <c r="CN90" s="331"/>
      <c r="CO90" s="331"/>
      <c r="CP90" s="331"/>
      <c r="CQ90" s="331"/>
      <c r="CR90" s="331"/>
      <c r="CS90" s="331"/>
      <c r="CT90" s="331"/>
      <c r="CU90" s="331"/>
      <c r="CV90" s="331"/>
      <c r="CW90" s="331"/>
      <c r="CX90" s="331"/>
      <c r="CY90" s="331"/>
      <c r="CZ90" s="331"/>
      <c r="DA90" s="331"/>
      <c r="DB90" s="331"/>
      <c r="DC90" s="331"/>
      <c r="DD90" s="331"/>
      <c r="DE90" s="331"/>
      <c r="DF90" s="331"/>
      <c r="DG90" s="331"/>
      <c r="DH90" s="331"/>
      <c r="DI90" s="331"/>
      <c r="DJ90" s="331"/>
      <c r="DK90" s="331"/>
      <c r="DL90" s="331"/>
      <c r="DM90" s="331"/>
      <c r="DN90" s="331"/>
      <c r="DO90" s="331"/>
      <c r="DP90" s="331"/>
      <c r="DQ90" s="331"/>
      <c r="DR90" s="331"/>
      <c r="DS90" s="331"/>
      <c r="DT90" s="331"/>
      <c r="DU90" s="331"/>
      <c r="DV90" s="331"/>
      <c r="DW90" s="331"/>
      <c r="DX90" s="331"/>
      <c r="DY90" s="331"/>
      <c r="DZ90" s="331"/>
      <c r="EA90" s="331"/>
      <c r="EB90" s="331"/>
      <c r="EC90" s="331"/>
      <c r="ED90" s="331"/>
      <c r="EE90" s="331"/>
      <c r="EF90" s="331"/>
      <c r="EG90" s="331"/>
      <c r="EH90" s="331"/>
      <c r="EI90" s="331"/>
      <c r="EJ90" s="331"/>
      <c r="EK90" s="331"/>
      <c r="EL90" s="331"/>
      <c r="EM90" s="331"/>
      <c r="EN90" s="331"/>
      <c r="EO90" s="331"/>
      <c r="EP90" s="331"/>
      <c r="EQ90" s="331"/>
      <c r="ER90" s="331"/>
      <c r="ES90" s="331"/>
      <c r="ET90" s="331"/>
      <c r="EU90" s="331"/>
      <c r="EV90" s="331"/>
      <c r="EW90" s="331"/>
      <c r="EX90" s="331"/>
      <c r="EY90" s="331"/>
      <c r="EZ90" s="331"/>
      <c r="FA90" s="331"/>
      <c r="FB90" s="331"/>
      <c r="FC90" s="331"/>
      <c r="FD90" s="331"/>
      <c r="FE90" s="331"/>
      <c r="FF90" s="331"/>
      <c r="FG90" s="331"/>
      <c r="FH90" s="331"/>
      <c r="FI90" s="331"/>
      <c r="FJ90" s="331"/>
      <c r="FK90" s="331"/>
      <c r="FL90" s="331"/>
      <c r="FM90" s="331"/>
      <c r="FN90" s="331"/>
      <c r="FO90" s="331"/>
      <c r="FP90" s="331"/>
      <c r="FQ90" s="331"/>
      <c r="FR90" s="331"/>
      <c r="FS90" s="331"/>
      <c r="FT90" s="331"/>
      <c r="FU90" s="331"/>
      <c r="FV90" s="331"/>
      <c r="FW90" s="331"/>
      <c r="FX90" s="331"/>
      <c r="FY90" s="331"/>
      <c r="FZ90" s="331"/>
      <c r="GA90" s="331"/>
      <c r="GB90" s="331"/>
      <c r="GC90" s="331"/>
      <c r="GD90" s="331"/>
      <c r="GE90" s="331"/>
      <c r="GF90" s="331"/>
      <c r="GG90" s="331"/>
      <c r="GH90" s="331"/>
      <c r="GI90" s="331"/>
      <c r="GJ90" s="331"/>
      <c r="GK90" s="331"/>
      <c r="GL90" s="331"/>
      <c r="GM90" s="331"/>
      <c r="GN90" s="331"/>
      <c r="GO90" s="331"/>
      <c r="GP90" s="331"/>
      <c r="GQ90" s="331"/>
      <c r="GR90" s="331"/>
      <c r="GS90" s="331"/>
    </row>
    <row r="91" spans="1:201" s="362" customFormat="1" ht="27" hidden="1" outlineLevel="2" x14ac:dyDescent="0.25">
      <c r="A91" s="85">
        <v>9</v>
      </c>
      <c r="B91" s="99" t="s">
        <v>957</v>
      </c>
      <c r="C91" s="85" t="s">
        <v>73</v>
      </c>
      <c r="D91" s="357">
        <v>100</v>
      </c>
      <c r="E91" s="357">
        <v>100</v>
      </c>
      <c r="F91" s="85">
        <v>0</v>
      </c>
      <c r="G91" s="361">
        <f t="shared" si="5"/>
        <v>0</v>
      </c>
      <c r="H91" s="137" t="s">
        <v>952</v>
      </c>
      <c r="I91" s="331"/>
      <c r="J91" s="331"/>
      <c r="K91" s="331"/>
      <c r="L91" s="331"/>
      <c r="M91" s="331"/>
      <c r="N91" s="331"/>
      <c r="O91" s="331"/>
      <c r="P91" s="331"/>
      <c r="Q91" s="331"/>
      <c r="R91" s="331"/>
      <c r="S91" s="331"/>
      <c r="T91" s="331"/>
      <c r="U91" s="331"/>
      <c r="V91" s="331"/>
      <c r="W91" s="331"/>
      <c r="X91" s="331"/>
      <c r="Y91" s="331"/>
      <c r="Z91" s="331"/>
      <c r="AA91" s="331"/>
      <c r="AB91" s="331"/>
      <c r="AC91" s="331"/>
      <c r="AD91" s="331"/>
      <c r="AE91" s="331"/>
      <c r="AF91" s="331"/>
      <c r="AG91" s="331"/>
      <c r="AH91" s="331"/>
      <c r="AI91" s="331"/>
      <c r="AJ91" s="331"/>
      <c r="AK91" s="331"/>
      <c r="AL91" s="331"/>
      <c r="AM91" s="331"/>
      <c r="AN91" s="331"/>
      <c r="AO91" s="331"/>
      <c r="AP91" s="331"/>
      <c r="AQ91" s="331"/>
      <c r="AR91" s="331"/>
      <c r="AS91" s="331"/>
      <c r="AT91" s="331"/>
      <c r="AU91" s="331"/>
      <c r="AV91" s="331"/>
      <c r="AW91" s="331"/>
      <c r="AX91" s="331"/>
      <c r="AY91" s="331"/>
      <c r="AZ91" s="331"/>
      <c r="BA91" s="331"/>
      <c r="BB91" s="331"/>
      <c r="BC91" s="331"/>
      <c r="BD91" s="331"/>
      <c r="BE91" s="331"/>
      <c r="BF91" s="331"/>
      <c r="BG91" s="331"/>
      <c r="BH91" s="331"/>
      <c r="BI91" s="331"/>
      <c r="BJ91" s="331"/>
      <c r="BK91" s="331"/>
      <c r="BL91" s="331"/>
      <c r="BM91" s="331"/>
      <c r="BN91" s="331"/>
      <c r="BO91" s="331"/>
      <c r="BP91" s="331"/>
      <c r="BQ91" s="331"/>
      <c r="BR91" s="331"/>
      <c r="BS91" s="331"/>
      <c r="BT91" s="331"/>
      <c r="BU91" s="331"/>
      <c r="BV91" s="331"/>
      <c r="BW91" s="331"/>
      <c r="BX91" s="331"/>
      <c r="BY91" s="331"/>
      <c r="BZ91" s="331"/>
      <c r="CA91" s="331"/>
      <c r="CB91" s="331"/>
      <c r="CC91" s="331"/>
      <c r="CD91" s="331"/>
      <c r="CE91" s="331"/>
      <c r="CF91" s="331"/>
      <c r="CG91" s="331"/>
      <c r="CH91" s="331"/>
      <c r="CI91" s="331"/>
      <c r="CJ91" s="331"/>
      <c r="CK91" s="331"/>
      <c r="CL91" s="331"/>
      <c r="CM91" s="331"/>
      <c r="CN91" s="331"/>
      <c r="CO91" s="331"/>
      <c r="CP91" s="331"/>
      <c r="CQ91" s="331"/>
      <c r="CR91" s="331"/>
      <c r="CS91" s="331"/>
      <c r="CT91" s="331"/>
      <c r="CU91" s="331"/>
      <c r="CV91" s="331"/>
      <c r="CW91" s="331"/>
      <c r="CX91" s="331"/>
      <c r="CY91" s="331"/>
      <c r="CZ91" s="331"/>
      <c r="DA91" s="331"/>
      <c r="DB91" s="331"/>
      <c r="DC91" s="331"/>
      <c r="DD91" s="331"/>
      <c r="DE91" s="331"/>
      <c r="DF91" s="331"/>
      <c r="DG91" s="331"/>
      <c r="DH91" s="331"/>
      <c r="DI91" s="331"/>
      <c r="DJ91" s="331"/>
      <c r="DK91" s="331"/>
      <c r="DL91" s="331"/>
      <c r="DM91" s="331"/>
      <c r="DN91" s="331"/>
      <c r="DO91" s="331"/>
      <c r="DP91" s="331"/>
      <c r="DQ91" s="331"/>
      <c r="DR91" s="331"/>
      <c r="DS91" s="331"/>
      <c r="DT91" s="331"/>
      <c r="DU91" s="331"/>
      <c r="DV91" s="331"/>
      <c r="DW91" s="331"/>
      <c r="DX91" s="331"/>
      <c r="DY91" s="331"/>
      <c r="DZ91" s="331"/>
      <c r="EA91" s="331"/>
      <c r="EB91" s="331"/>
      <c r="EC91" s="331"/>
      <c r="ED91" s="331"/>
      <c r="EE91" s="331"/>
      <c r="EF91" s="331"/>
      <c r="EG91" s="331"/>
      <c r="EH91" s="331"/>
      <c r="EI91" s="331"/>
      <c r="EJ91" s="331"/>
      <c r="EK91" s="331"/>
      <c r="EL91" s="331"/>
      <c r="EM91" s="331"/>
      <c r="EN91" s="331"/>
      <c r="EO91" s="331"/>
      <c r="EP91" s="331"/>
      <c r="EQ91" s="331"/>
      <c r="ER91" s="331"/>
      <c r="ES91" s="331"/>
      <c r="ET91" s="331"/>
      <c r="EU91" s="331"/>
      <c r="EV91" s="331"/>
      <c r="EW91" s="331"/>
      <c r="EX91" s="331"/>
      <c r="EY91" s="331"/>
      <c r="EZ91" s="331"/>
      <c r="FA91" s="331"/>
      <c r="FB91" s="331"/>
      <c r="FC91" s="331"/>
      <c r="FD91" s="331"/>
      <c r="FE91" s="331"/>
      <c r="FF91" s="331"/>
      <c r="FG91" s="331"/>
      <c r="FH91" s="331"/>
      <c r="FI91" s="331"/>
      <c r="FJ91" s="331"/>
      <c r="FK91" s="331"/>
      <c r="FL91" s="331"/>
      <c r="FM91" s="331"/>
      <c r="FN91" s="331"/>
      <c r="FO91" s="331"/>
      <c r="FP91" s="331"/>
      <c r="FQ91" s="331"/>
      <c r="FR91" s="331"/>
      <c r="FS91" s="331"/>
      <c r="FT91" s="331"/>
      <c r="FU91" s="331"/>
      <c r="FV91" s="331"/>
      <c r="FW91" s="331"/>
      <c r="FX91" s="331"/>
      <c r="FY91" s="331"/>
      <c r="FZ91" s="331"/>
      <c r="GA91" s="331"/>
      <c r="GB91" s="331"/>
      <c r="GC91" s="331"/>
      <c r="GD91" s="331"/>
      <c r="GE91" s="331"/>
      <c r="GF91" s="331"/>
      <c r="GG91" s="331"/>
      <c r="GH91" s="331"/>
      <c r="GI91" s="331"/>
      <c r="GJ91" s="331"/>
      <c r="GK91" s="331"/>
      <c r="GL91" s="331"/>
      <c r="GM91" s="331"/>
      <c r="GN91" s="331"/>
      <c r="GO91" s="331"/>
      <c r="GP91" s="331"/>
      <c r="GQ91" s="331"/>
      <c r="GR91" s="331"/>
      <c r="GS91" s="331"/>
    </row>
    <row r="92" spans="1:201" s="362" customFormat="1" ht="27" hidden="1" outlineLevel="2" x14ac:dyDescent="0.25">
      <c r="A92" s="85">
        <v>10</v>
      </c>
      <c r="B92" s="99" t="s">
        <v>912</v>
      </c>
      <c r="C92" s="85" t="s">
        <v>101</v>
      </c>
      <c r="D92" s="357">
        <v>3</v>
      </c>
      <c r="E92" s="357">
        <v>1</v>
      </c>
      <c r="F92" s="85">
        <v>1</v>
      </c>
      <c r="G92" s="361">
        <f t="shared" si="5"/>
        <v>1</v>
      </c>
      <c r="H92" s="137" t="s">
        <v>952</v>
      </c>
      <c r="I92" s="331"/>
      <c r="J92" s="331"/>
      <c r="K92" s="331"/>
      <c r="L92" s="331"/>
      <c r="M92" s="331"/>
      <c r="N92" s="331"/>
      <c r="O92" s="331"/>
      <c r="P92" s="331"/>
      <c r="Q92" s="331"/>
      <c r="R92" s="331"/>
      <c r="S92" s="331"/>
      <c r="T92" s="331"/>
      <c r="U92" s="331"/>
      <c r="V92" s="331"/>
      <c r="W92" s="331"/>
      <c r="X92" s="331"/>
      <c r="Y92" s="331"/>
      <c r="Z92" s="331"/>
      <c r="AA92" s="331"/>
      <c r="AB92" s="331"/>
      <c r="AC92" s="331"/>
      <c r="AD92" s="331"/>
      <c r="AE92" s="331"/>
      <c r="AF92" s="331"/>
      <c r="AG92" s="331"/>
      <c r="AH92" s="331"/>
      <c r="AI92" s="331"/>
      <c r="AJ92" s="331"/>
      <c r="AK92" s="331"/>
      <c r="AL92" s="331"/>
      <c r="AM92" s="331"/>
      <c r="AN92" s="331"/>
      <c r="AO92" s="331"/>
      <c r="AP92" s="331"/>
      <c r="AQ92" s="331"/>
      <c r="AR92" s="331"/>
      <c r="AS92" s="331"/>
      <c r="AT92" s="331"/>
      <c r="AU92" s="331"/>
      <c r="AV92" s="331"/>
      <c r="AW92" s="331"/>
      <c r="AX92" s="331"/>
      <c r="AY92" s="331"/>
      <c r="AZ92" s="331"/>
      <c r="BA92" s="331"/>
      <c r="BB92" s="331"/>
      <c r="BC92" s="331"/>
      <c r="BD92" s="331"/>
      <c r="BE92" s="331"/>
      <c r="BF92" s="331"/>
      <c r="BG92" s="331"/>
      <c r="BH92" s="331"/>
      <c r="BI92" s="331"/>
      <c r="BJ92" s="331"/>
      <c r="BK92" s="331"/>
      <c r="BL92" s="331"/>
      <c r="BM92" s="331"/>
      <c r="BN92" s="331"/>
      <c r="BO92" s="331"/>
      <c r="BP92" s="331"/>
      <c r="BQ92" s="331"/>
      <c r="BR92" s="331"/>
      <c r="BS92" s="331"/>
      <c r="BT92" s="331"/>
      <c r="BU92" s="331"/>
      <c r="BV92" s="331"/>
      <c r="BW92" s="331"/>
      <c r="BX92" s="331"/>
      <c r="BY92" s="331"/>
      <c r="BZ92" s="331"/>
      <c r="CA92" s="331"/>
      <c r="CB92" s="331"/>
      <c r="CC92" s="331"/>
      <c r="CD92" s="331"/>
      <c r="CE92" s="331"/>
      <c r="CF92" s="331"/>
      <c r="CG92" s="331"/>
      <c r="CH92" s="331"/>
      <c r="CI92" s="331"/>
      <c r="CJ92" s="331"/>
      <c r="CK92" s="331"/>
      <c r="CL92" s="331"/>
      <c r="CM92" s="331"/>
      <c r="CN92" s="331"/>
      <c r="CO92" s="331"/>
      <c r="CP92" s="331"/>
      <c r="CQ92" s="331"/>
      <c r="CR92" s="331"/>
      <c r="CS92" s="331"/>
      <c r="CT92" s="331"/>
      <c r="CU92" s="331"/>
      <c r="CV92" s="331"/>
      <c r="CW92" s="331"/>
      <c r="CX92" s="331"/>
      <c r="CY92" s="331"/>
      <c r="CZ92" s="331"/>
      <c r="DA92" s="331"/>
      <c r="DB92" s="331"/>
      <c r="DC92" s="331"/>
      <c r="DD92" s="331"/>
      <c r="DE92" s="331"/>
      <c r="DF92" s="331"/>
      <c r="DG92" s="331"/>
      <c r="DH92" s="331"/>
      <c r="DI92" s="331"/>
      <c r="DJ92" s="331"/>
      <c r="DK92" s="331"/>
      <c r="DL92" s="331"/>
      <c r="DM92" s="331"/>
      <c r="DN92" s="331"/>
      <c r="DO92" s="331"/>
      <c r="DP92" s="331"/>
      <c r="DQ92" s="331"/>
      <c r="DR92" s="331"/>
      <c r="DS92" s="331"/>
      <c r="DT92" s="331"/>
      <c r="DU92" s="331"/>
      <c r="DV92" s="331"/>
      <c r="DW92" s="331"/>
      <c r="DX92" s="331"/>
      <c r="DY92" s="331"/>
      <c r="DZ92" s="331"/>
      <c r="EA92" s="331"/>
      <c r="EB92" s="331"/>
      <c r="EC92" s="331"/>
      <c r="ED92" s="331"/>
      <c r="EE92" s="331"/>
      <c r="EF92" s="331"/>
      <c r="EG92" s="331"/>
      <c r="EH92" s="331"/>
      <c r="EI92" s="331"/>
      <c r="EJ92" s="331"/>
      <c r="EK92" s="331"/>
      <c r="EL92" s="331"/>
      <c r="EM92" s="331"/>
      <c r="EN92" s="331"/>
      <c r="EO92" s="331"/>
      <c r="EP92" s="331"/>
      <c r="EQ92" s="331"/>
      <c r="ER92" s="331"/>
      <c r="ES92" s="331"/>
      <c r="ET92" s="331"/>
      <c r="EU92" s="331"/>
      <c r="EV92" s="331"/>
      <c r="EW92" s="331"/>
      <c r="EX92" s="331"/>
      <c r="EY92" s="331"/>
      <c r="EZ92" s="331"/>
      <c r="FA92" s="331"/>
      <c r="FB92" s="331"/>
      <c r="FC92" s="331"/>
      <c r="FD92" s="331"/>
      <c r="FE92" s="331"/>
      <c r="FF92" s="331"/>
      <c r="FG92" s="331"/>
      <c r="FH92" s="331"/>
      <c r="FI92" s="331"/>
      <c r="FJ92" s="331"/>
      <c r="FK92" s="331"/>
      <c r="FL92" s="331"/>
      <c r="FM92" s="331"/>
      <c r="FN92" s="331"/>
      <c r="FO92" s="331"/>
      <c r="FP92" s="331"/>
      <c r="FQ92" s="331"/>
      <c r="FR92" s="331"/>
      <c r="FS92" s="331"/>
      <c r="FT92" s="331"/>
      <c r="FU92" s="331"/>
      <c r="FV92" s="331"/>
      <c r="FW92" s="331"/>
      <c r="FX92" s="331"/>
      <c r="FY92" s="331"/>
      <c r="FZ92" s="331"/>
      <c r="GA92" s="331"/>
      <c r="GB92" s="331"/>
      <c r="GC92" s="331"/>
      <c r="GD92" s="331"/>
      <c r="GE92" s="331"/>
      <c r="GF92" s="331"/>
      <c r="GG92" s="331"/>
      <c r="GH92" s="331"/>
      <c r="GI92" s="331"/>
      <c r="GJ92" s="331"/>
      <c r="GK92" s="331"/>
      <c r="GL92" s="331"/>
      <c r="GM92" s="331"/>
      <c r="GN92" s="331"/>
      <c r="GO92" s="331"/>
      <c r="GP92" s="331"/>
      <c r="GQ92" s="331"/>
      <c r="GR92" s="331"/>
      <c r="GS92" s="331"/>
    </row>
    <row r="93" spans="1:201" s="362" customFormat="1" ht="27" hidden="1" outlineLevel="2" x14ac:dyDescent="0.25">
      <c r="A93" s="85">
        <v>11</v>
      </c>
      <c r="B93" s="99" t="s">
        <v>958</v>
      </c>
      <c r="C93" s="85" t="s">
        <v>73</v>
      </c>
      <c r="D93" s="357">
        <v>100</v>
      </c>
      <c r="E93" s="357">
        <v>100</v>
      </c>
      <c r="F93" s="85">
        <v>33</v>
      </c>
      <c r="G93" s="361">
        <f t="shared" si="5"/>
        <v>0.33</v>
      </c>
      <c r="H93" s="137" t="s">
        <v>952</v>
      </c>
      <c r="I93" s="331"/>
      <c r="J93" s="331"/>
      <c r="K93" s="331"/>
      <c r="L93" s="331"/>
      <c r="M93" s="331"/>
      <c r="N93" s="331"/>
      <c r="O93" s="331"/>
      <c r="P93" s="331"/>
      <c r="Q93" s="331"/>
      <c r="R93" s="331"/>
      <c r="S93" s="331"/>
      <c r="T93" s="331"/>
      <c r="U93" s="331"/>
      <c r="V93" s="331"/>
      <c r="W93" s="331"/>
      <c r="X93" s="331"/>
      <c r="Y93" s="331"/>
      <c r="Z93" s="331"/>
      <c r="AA93" s="331"/>
      <c r="AB93" s="331"/>
      <c r="AC93" s="331"/>
      <c r="AD93" s="331"/>
      <c r="AE93" s="331"/>
      <c r="AF93" s="331"/>
      <c r="AG93" s="331"/>
      <c r="AH93" s="331"/>
      <c r="AI93" s="331"/>
      <c r="AJ93" s="331"/>
      <c r="AK93" s="331"/>
      <c r="AL93" s="331"/>
      <c r="AM93" s="331"/>
      <c r="AN93" s="331"/>
      <c r="AO93" s="331"/>
      <c r="AP93" s="331"/>
      <c r="AQ93" s="331"/>
      <c r="AR93" s="331"/>
      <c r="AS93" s="331"/>
      <c r="AT93" s="331"/>
      <c r="AU93" s="331"/>
      <c r="AV93" s="331"/>
      <c r="AW93" s="331"/>
      <c r="AX93" s="331"/>
      <c r="AY93" s="331"/>
      <c r="AZ93" s="331"/>
      <c r="BA93" s="331"/>
      <c r="BB93" s="331"/>
      <c r="BC93" s="331"/>
      <c r="BD93" s="331"/>
      <c r="BE93" s="331"/>
      <c r="BF93" s="331"/>
      <c r="BG93" s="331"/>
      <c r="BH93" s="331"/>
      <c r="BI93" s="331"/>
      <c r="BJ93" s="331"/>
      <c r="BK93" s="331"/>
      <c r="BL93" s="331"/>
      <c r="BM93" s="331"/>
      <c r="BN93" s="331"/>
      <c r="BO93" s="331"/>
      <c r="BP93" s="331"/>
      <c r="BQ93" s="331"/>
      <c r="BR93" s="331"/>
      <c r="BS93" s="331"/>
      <c r="BT93" s="331"/>
      <c r="BU93" s="331"/>
      <c r="BV93" s="331"/>
      <c r="BW93" s="331"/>
      <c r="BX93" s="331"/>
      <c r="BY93" s="331"/>
      <c r="BZ93" s="331"/>
      <c r="CA93" s="331"/>
      <c r="CB93" s="331"/>
      <c r="CC93" s="331"/>
      <c r="CD93" s="331"/>
      <c r="CE93" s="331"/>
      <c r="CF93" s="331"/>
      <c r="CG93" s="331"/>
      <c r="CH93" s="331"/>
      <c r="CI93" s="331"/>
      <c r="CJ93" s="331"/>
      <c r="CK93" s="331"/>
      <c r="CL93" s="331"/>
      <c r="CM93" s="331"/>
      <c r="CN93" s="331"/>
      <c r="CO93" s="331"/>
      <c r="CP93" s="331"/>
      <c r="CQ93" s="331"/>
      <c r="CR93" s="331"/>
      <c r="CS93" s="331"/>
      <c r="CT93" s="331"/>
      <c r="CU93" s="331"/>
      <c r="CV93" s="331"/>
      <c r="CW93" s="331"/>
      <c r="CX93" s="331"/>
      <c r="CY93" s="331"/>
      <c r="CZ93" s="331"/>
      <c r="DA93" s="331"/>
      <c r="DB93" s="331"/>
      <c r="DC93" s="331"/>
      <c r="DD93" s="331"/>
      <c r="DE93" s="331"/>
      <c r="DF93" s="331"/>
      <c r="DG93" s="331"/>
      <c r="DH93" s="331"/>
      <c r="DI93" s="331"/>
      <c r="DJ93" s="331"/>
      <c r="DK93" s="331"/>
      <c r="DL93" s="331"/>
      <c r="DM93" s="331"/>
      <c r="DN93" s="331"/>
      <c r="DO93" s="331"/>
      <c r="DP93" s="331"/>
      <c r="DQ93" s="331"/>
      <c r="DR93" s="331"/>
      <c r="DS93" s="331"/>
      <c r="DT93" s="331"/>
      <c r="DU93" s="331"/>
      <c r="DV93" s="331"/>
      <c r="DW93" s="331"/>
      <c r="DX93" s="331"/>
      <c r="DY93" s="331"/>
      <c r="DZ93" s="331"/>
      <c r="EA93" s="331"/>
      <c r="EB93" s="331"/>
      <c r="EC93" s="331"/>
      <c r="ED93" s="331"/>
      <c r="EE93" s="331"/>
      <c r="EF93" s="331"/>
      <c r="EG93" s="331"/>
      <c r="EH93" s="331"/>
      <c r="EI93" s="331"/>
      <c r="EJ93" s="331"/>
      <c r="EK93" s="331"/>
      <c r="EL93" s="331"/>
      <c r="EM93" s="331"/>
      <c r="EN93" s="331"/>
      <c r="EO93" s="331"/>
      <c r="EP93" s="331"/>
      <c r="EQ93" s="331"/>
      <c r="ER93" s="331"/>
      <c r="ES93" s="331"/>
      <c r="ET93" s="331"/>
      <c r="EU93" s="331"/>
      <c r="EV93" s="331"/>
      <c r="EW93" s="331"/>
      <c r="EX93" s="331"/>
      <c r="EY93" s="331"/>
      <c r="EZ93" s="331"/>
      <c r="FA93" s="331"/>
      <c r="FB93" s="331"/>
      <c r="FC93" s="331"/>
      <c r="FD93" s="331"/>
      <c r="FE93" s="331"/>
      <c r="FF93" s="331"/>
      <c r="FG93" s="331"/>
      <c r="FH93" s="331"/>
      <c r="FI93" s="331"/>
      <c r="FJ93" s="331"/>
      <c r="FK93" s="331"/>
      <c r="FL93" s="331"/>
      <c r="FM93" s="331"/>
      <c r="FN93" s="331"/>
      <c r="FO93" s="331"/>
      <c r="FP93" s="331"/>
      <c r="FQ93" s="331"/>
      <c r="FR93" s="331"/>
      <c r="FS93" s="331"/>
      <c r="FT93" s="331"/>
      <c r="FU93" s="331"/>
      <c r="FV93" s="331"/>
      <c r="FW93" s="331"/>
      <c r="FX93" s="331"/>
      <c r="FY93" s="331"/>
      <c r="FZ93" s="331"/>
      <c r="GA93" s="331"/>
      <c r="GB93" s="331"/>
      <c r="GC93" s="331"/>
      <c r="GD93" s="331"/>
      <c r="GE93" s="331"/>
      <c r="GF93" s="331"/>
      <c r="GG93" s="331"/>
      <c r="GH93" s="331"/>
      <c r="GI93" s="331"/>
      <c r="GJ93" s="331"/>
      <c r="GK93" s="331"/>
      <c r="GL93" s="331"/>
      <c r="GM93" s="331"/>
      <c r="GN93" s="331"/>
      <c r="GO93" s="331"/>
      <c r="GP93" s="331"/>
      <c r="GQ93" s="331"/>
      <c r="GR93" s="331"/>
      <c r="GS93" s="331"/>
    </row>
    <row r="94" spans="1:201" s="362" customFormat="1" ht="40.5" hidden="1" outlineLevel="2" x14ac:dyDescent="0.25">
      <c r="A94" s="85">
        <v>12</v>
      </c>
      <c r="B94" s="99" t="s">
        <v>915</v>
      </c>
      <c r="C94" s="85" t="s">
        <v>73</v>
      </c>
      <c r="D94" s="357">
        <v>100</v>
      </c>
      <c r="E94" s="357">
        <v>100</v>
      </c>
      <c r="F94" s="85">
        <v>50</v>
      </c>
      <c r="G94" s="361">
        <f t="shared" si="5"/>
        <v>0.5</v>
      </c>
      <c r="H94" s="137" t="s">
        <v>952</v>
      </c>
      <c r="I94" s="331"/>
      <c r="J94" s="331"/>
      <c r="K94" s="331"/>
      <c r="L94" s="331"/>
      <c r="M94" s="331"/>
      <c r="N94" s="331"/>
      <c r="O94" s="331"/>
      <c r="P94" s="331"/>
      <c r="Q94" s="331"/>
      <c r="R94" s="331"/>
      <c r="S94" s="331"/>
      <c r="T94" s="331"/>
      <c r="U94" s="331"/>
      <c r="V94" s="331"/>
      <c r="W94" s="331"/>
      <c r="X94" s="331"/>
      <c r="Y94" s="331"/>
      <c r="Z94" s="331"/>
      <c r="AA94" s="331"/>
      <c r="AB94" s="331"/>
      <c r="AC94" s="331"/>
      <c r="AD94" s="331"/>
      <c r="AE94" s="331"/>
      <c r="AF94" s="331"/>
      <c r="AG94" s="331"/>
      <c r="AH94" s="331"/>
      <c r="AI94" s="331"/>
      <c r="AJ94" s="331"/>
      <c r="AK94" s="331"/>
      <c r="AL94" s="331"/>
      <c r="AM94" s="331"/>
      <c r="AN94" s="331"/>
      <c r="AO94" s="331"/>
      <c r="AP94" s="331"/>
      <c r="AQ94" s="331"/>
      <c r="AR94" s="331"/>
      <c r="AS94" s="331"/>
      <c r="AT94" s="331"/>
      <c r="AU94" s="331"/>
      <c r="AV94" s="331"/>
      <c r="AW94" s="331"/>
      <c r="AX94" s="331"/>
      <c r="AY94" s="331"/>
      <c r="AZ94" s="331"/>
      <c r="BA94" s="331"/>
      <c r="BB94" s="331"/>
      <c r="BC94" s="331"/>
      <c r="BD94" s="331"/>
      <c r="BE94" s="331"/>
      <c r="BF94" s="331"/>
      <c r="BG94" s="331"/>
      <c r="BH94" s="331"/>
      <c r="BI94" s="331"/>
      <c r="BJ94" s="331"/>
      <c r="BK94" s="331"/>
      <c r="BL94" s="331"/>
      <c r="BM94" s="331"/>
      <c r="BN94" s="331"/>
      <c r="BO94" s="331"/>
      <c r="BP94" s="331"/>
      <c r="BQ94" s="331"/>
      <c r="BR94" s="331"/>
      <c r="BS94" s="331"/>
      <c r="BT94" s="331"/>
      <c r="BU94" s="331"/>
      <c r="BV94" s="331"/>
      <c r="BW94" s="331"/>
      <c r="BX94" s="331"/>
      <c r="BY94" s="331"/>
      <c r="BZ94" s="331"/>
      <c r="CA94" s="331"/>
      <c r="CB94" s="331"/>
      <c r="CC94" s="331"/>
      <c r="CD94" s="331"/>
      <c r="CE94" s="331"/>
      <c r="CF94" s="331"/>
      <c r="CG94" s="331"/>
      <c r="CH94" s="331"/>
      <c r="CI94" s="331"/>
      <c r="CJ94" s="331"/>
      <c r="CK94" s="331"/>
      <c r="CL94" s="331"/>
      <c r="CM94" s="331"/>
      <c r="CN94" s="331"/>
      <c r="CO94" s="331"/>
      <c r="CP94" s="331"/>
      <c r="CQ94" s="331"/>
      <c r="CR94" s="331"/>
      <c r="CS94" s="331"/>
      <c r="CT94" s="331"/>
      <c r="CU94" s="331"/>
      <c r="CV94" s="331"/>
      <c r="CW94" s="331"/>
      <c r="CX94" s="331"/>
      <c r="CY94" s="331"/>
      <c r="CZ94" s="331"/>
      <c r="DA94" s="331"/>
      <c r="DB94" s="331"/>
      <c r="DC94" s="331"/>
      <c r="DD94" s="331"/>
      <c r="DE94" s="331"/>
      <c r="DF94" s="331"/>
      <c r="DG94" s="331"/>
      <c r="DH94" s="331"/>
      <c r="DI94" s="331"/>
      <c r="DJ94" s="331"/>
      <c r="DK94" s="331"/>
      <c r="DL94" s="331"/>
      <c r="DM94" s="331"/>
      <c r="DN94" s="331"/>
      <c r="DO94" s="331"/>
      <c r="DP94" s="331"/>
      <c r="DQ94" s="331"/>
      <c r="DR94" s="331"/>
      <c r="DS94" s="331"/>
      <c r="DT94" s="331"/>
      <c r="DU94" s="331"/>
      <c r="DV94" s="331"/>
      <c r="DW94" s="331"/>
      <c r="DX94" s="331"/>
      <c r="DY94" s="331"/>
      <c r="DZ94" s="331"/>
      <c r="EA94" s="331"/>
      <c r="EB94" s="331"/>
      <c r="EC94" s="331"/>
      <c r="ED94" s="331"/>
      <c r="EE94" s="331"/>
      <c r="EF94" s="331"/>
      <c r="EG94" s="331"/>
      <c r="EH94" s="331"/>
      <c r="EI94" s="331"/>
      <c r="EJ94" s="331"/>
      <c r="EK94" s="331"/>
      <c r="EL94" s="331"/>
      <c r="EM94" s="331"/>
      <c r="EN94" s="331"/>
      <c r="EO94" s="331"/>
      <c r="EP94" s="331"/>
      <c r="EQ94" s="331"/>
      <c r="ER94" s="331"/>
      <c r="ES94" s="331"/>
      <c r="ET94" s="331"/>
      <c r="EU94" s="331"/>
      <c r="EV94" s="331"/>
      <c r="EW94" s="331"/>
      <c r="EX94" s="331"/>
      <c r="EY94" s="331"/>
      <c r="EZ94" s="331"/>
      <c r="FA94" s="331"/>
      <c r="FB94" s="331"/>
      <c r="FC94" s="331"/>
      <c r="FD94" s="331"/>
      <c r="FE94" s="331"/>
      <c r="FF94" s="331"/>
      <c r="FG94" s="331"/>
      <c r="FH94" s="331"/>
      <c r="FI94" s="331"/>
      <c r="FJ94" s="331"/>
      <c r="FK94" s="331"/>
      <c r="FL94" s="331"/>
      <c r="FM94" s="331"/>
      <c r="FN94" s="331"/>
      <c r="FO94" s="331"/>
      <c r="FP94" s="331"/>
      <c r="FQ94" s="331"/>
      <c r="FR94" s="331"/>
      <c r="FS94" s="331"/>
      <c r="FT94" s="331"/>
      <c r="FU94" s="331"/>
      <c r="FV94" s="331"/>
      <c r="FW94" s="331"/>
      <c r="FX94" s="331"/>
      <c r="FY94" s="331"/>
      <c r="FZ94" s="331"/>
      <c r="GA94" s="331"/>
      <c r="GB94" s="331"/>
      <c r="GC94" s="331"/>
      <c r="GD94" s="331"/>
      <c r="GE94" s="331"/>
      <c r="GF94" s="331"/>
      <c r="GG94" s="331"/>
      <c r="GH94" s="331"/>
      <c r="GI94" s="331"/>
      <c r="GJ94" s="331"/>
      <c r="GK94" s="331"/>
      <c r="GL94" s="331"/>
      <c r="GM94" s="331"/>
      <c r="GN94" s="331"/>
      <c r="GO94" s="331"/>
      <c r="GP94" s="331"/>
      <c r="GQ94" s="331"/>
      <c r="GR94" s="331"/>
      <c r="GS94" s="331"/>
    </row>
    <row r="95" spans="1:201" s="362" customFormat="1" ht="27" hidden="1" outlineLevel="2" x14ac:dyDescent="0.25">
      <c r="A95" s="85">
        <v>13</v>
      </c>
      <c r="B95" s="99" t="s">
        <v>959</v>
      </c>
      <c r="C95" s="85" t="s">
        <v>73</v>
      </c>
      <c r="D95" s="357">
        <v>100</v>
      </c>
      <c r="E95" s="357">
        <v>100</v>
      </c>
      <c r="F95" s="85">
        <v>30</v>
      </c>
      <c r="G95" s="361">
        <f t="shared" si="5"/>
        <v>0.3</v>
      </c>
      <c r="H95" s="137" t="s">
        <v>952</v>
      </c>
      <c r="I95" s="331"/>
      <c r="J95" s="331"/>
      <c r="K95" s="331"/>
      <c r="L95" s="331"/>
      <c r="M95" s="331"/>
      <c r="N95" s="331"/>
      <c r="O95" s="331"/>
      <c r="P95" s="331"/>
      <c r="Q95" s="331"/>
      <c r="R95" s="331"/>
      <c r="S95" s="331"/>
      <c r="T95" s="331"/>
      <c r="U95" s="331"/>
      <c r="V95" s="331"/>
      <c r="W95" s="331"/>
      <c r="X95" s="331"/>
      <c r="Y95" s="331"/>
      <c r="Z95" s="331"/>
      <c r="AA95" s="331"/>
      <c r="AB95" s="331"/>
      <c r="AC95" s="331"/>
      <c r="AD95" s="331"/>
      <c r="AE95" s="331"/>
      <c r="AF95" s="331"/>
      <c r="AG95" s="331"/>
      <c r="AH95" s="331"/>
      <c r="AI95" s="331"/>
      <c r="AJ95" s="331"/>
      <c r="AK95" s="331"/>
      <c r="AL95" s="331"/>
      <c r="AM95" s="331"/>
      <c r="AN95" s="331"/>
      <c r="AO95" s="331"/>
      <c r="AP95" s="331"/>
      <c r="AQ95" s="331"/>
      <c r="AR95" s="331"/>
      <c r="AS95" s="331"/>
      <c r="AT95" s="331"/>
      <c r="AU95" s="331"/>
      <c r="AV95" s="331"/>
      <c r="AW95" s="331"/>
      <c r="AX95" s="331"/>
      <c r="AY95" s="331"/>
      <c r="AZ95" s="331"/>
      <c r="BA95" s="331"/>
      <c r="BB95" s="331"/>
      <c r="BC95" s="331"/>
      <c r="BD95" s="331"/>
      <c r="BE95" s="331"/>
      <c r="BF95" s="331"/>
      <c r="BG95" s="331"/>
      <c r="BH95" s="331"/>
      <c r="BI95" s="331"/>
      <c r="BJ95" s="331"/>
      <c r="BK95" s="331"/>
      <c r="BL95" s="331"/>
      <c r="BM95" s="331"/>
      <c r="BN95" s="331"/>
      <c r="BO95" s="331"/>
      <c r="BP95" s="331"/>
      <c r="BQ95" s="331"/>
      <c r="BR95" s="331"/>
      <c r="BS95" s="331"/>
      <c r="BT95" s="331"/>
      <c r="BU95" s="331"/>
      <c r="BV95" s="331"/>
      <c r="BW95" s="331"/>
      <c r="BX95" s="331"/>
      <c r="BY95" s="331"/>
      <c r="BZ95" s="331"/>
      <c r="CA95" s="331"/>
      <c r="CB95" s="331"/>
      <c r="CC95" s="331"/>
      <c r="CD95" s="331"/>
      <c r="CE95" s="331"/>
      <c r="CF95" s="331"/>
      <c r="CG95" s="331"/>
      <c r="CH95" s="331"/>
      <c r="CI95" s="331"/>
      <c r="CJ95" s="331"/>
      <c r="CK95" s="331"/>
      <c r="CL95" s="331"/>
      <c r="CM95" s="331"/>
      <c r="CN95" s="331"/>
      <c r="CO95" s="331"/>
      <c r="CP95" s="331"/>
      <c r="CQ95" s="331"/>
      <c r="CR95" s="331"/>
      <c r="CS95" s="331"/>
      <c r="CT95" s="331"/>
      <c r="CU95" s="331"/>
      <c r="CV95" s="331"/>
      <c r="CW95" s="331"/>
      <c r="CX95" s="331"/>
      <c r="CY95" s="331"/>
      <c r="CZ95" s="331"/>
      <c r="DA95" s="331"/>
      <c r="DB95" s="331"/>
      <c r="DC95" s="331"/>
      <c r="DD95" s="331"/>
      <c r="DE95" s="331"/>
      <c r="DF95" s="331"/>
      <c r="DG95" s="331"/>
      <c r="DH95" s="331"/>
      <c r="DI95" s="331"/>
      <c r="DJ95" s="331"/>
      <c r="DK95" s="331"/>
      <c r="DL95" s="331"/>
      <c r="DM95" s="331"/>
      <c r="DN95" s="331"/>
      <c r="DO95" s="331"/>
      <c r="DP95" s="331"/>
      <c r="DQ95" s="331"/>
      <c r="DR95" s="331"/>
      <c r="DS95" s="331"/>
      <c r="DT95" s="331"/>
      <c r="DU95" s="331"/>
      <c r="DV95" s="331"/>
      <c r="DW95" s="331"/>
      <c r="DX95" s="331"/>
      <c r="DY95" s="331"/>
      <c r="DZ95" s="331"/>
      <c r="EA95" s="331"/>
      <c r="EB95" s="331"/>
      <c r="EC95" s="331"/>
      <c r="ED95" s="331"/>
      <c r="EE95" s="331"/>
      <c r="EF95" s="331"/>
      <c r="EG95" s="331"/>
      <c r="EH95" s="331"/>
      <c r="EI95" s="331"/>
      <c r="EJ95" s="331"/>
      <c r="EK95" s="331"/>
      <c r="EL95" s="331"/>
      <c r="EM95" s="331"/>
      <c r="EN95" s="331"/>
      <c r="EO95" s="331"/>
      <c r="EP95" s="331"/>
      <c r="EQ95" s="331"/>
      <c r="ER95" s="331"/>
      <c r="ES95" s="331"/>
      <c r="ET95" s="331"/>
      <c r="EU95" s="331"/>
      <c r="EV95" s="331"/>
      <c r="EW95" s="331"/>
      <c r="EX95" s="331"/>
      <c r="EY95" s="331"/>
      <c r="EZ95" s="331"/>
      <c r="FA95" s="331"/>
      <c r="FB95" s="331"/>
      <c r="FC95" s="331"/>
      <c r="FD95" s="331"/>
      <c r="FE95" s="331"/>
      <c r="FF95" s="331"/>
      <c r="FG95" s="331"/>
      <c r="FH95" s="331"/>
      <c r="FI95" s="331"/>
      <c r="FJ95" s="331"/>
      <c r="FK95" s="331"/>
      <c r="FL95" s="331"/>
      <c r="FM95" s="331"/>
      <c r="FN95" s="331"/>
      <c r="FO95" s="331"/>
      <c r="FP95" s="331"/>
      <c r="FQ95" s="331"/>
      <c r="FR95" s="331"/>
      <c r="FS95" s="331"/>
      <c r="FT95" s="331"/>
      <c r="FU95" s="331"/>
      <c r="FV95" s="331"/>
      <c r="FW95" s="331"/>
      <c r="FX95" s="331"/>
      <c r="FY95" s="331"/>
      <c r="FZ95" s="331"/>
      <c r="GA95" s="331"/>
      <c r="GB95" s="331"/>
      <c r="GC95" s="331"/>
      <c r="GD95" s="331"/>
      <c r="GE95" s="331"/>
      <c r="GF95" s="331"/>
      <c r="GG95" s="331"/>
      <c r="GH95" s="331"/>
      <c r="GI95" s="331"/>
      <c r="GJ95" s="331"/>
      <c r="GK95" s="331"/>
      <c r="GL95" s="331"/>
      <c r="GM95" s="331"/>
      <c r="GN95" s="331"/>
      <c r="GO95" s="331"/>
      <c r="GP95" s="331"/>
      <c r="GQ95" s="331"/>
      <c r="GR95" s="331"/>
      <c r="GS95" s="331"/>
    </row>
    <row r="96" spans="1:201" s="362" customFormat="1" ht="27" hidden="1" outlineLevel="2" x14ac:dyDescent="0.25">
      <c r="A96" s="85">
        <v>14</v>
      </c>
      <c r="B96" s="99" t="s">
        <v>960</v>
      </c>
      <c r="C96" s="85" t="s">
        <v>73</v>
      </c>
      <c r="D96" s="357">
        <v>100</v>
      </c>
      <c r="E96" s="357">
        <v>100</v>
      </c>
      <c r="F96" s="85">
        <v>30</v>
      </c>
      <c r="G96" s="361">
        <f t="shared" si="5"/>
        <v>0.3</v>
      </c>
      <c r="H96" s="137" t="s">
        <v>952</v>
      </c>
      <c r="I96" s="331"/>
      <c r="J96" s="331"/>
      <c r="K96" s="331"/>
      <c r="L96" s="331"/>
      <c r="M96" s="331"/>
      <c r="N96" s="331"/>
      <c r="O96" s="331"/>
      <c r="P96" s="331"/>
      <c r="Q96" s="331"/>
      <c r="R96" s="331"/>
      <c r="S96" s="331"/>
      <c r="T96" s="331"/>
      <c r="U96" s="331"/>
      <c r="V96" s="331"/>
      <c r="W96" s="331"/>
      <c r="X96" s="331"/>
      <c r="Y96" s="331"/>
      <c r="Z96" s="331"/>
      <c r="AA96" s="331"/>
      <c r="AB96" s="331"/>
      <c r="AC96" s="331"/>
      <c r="AD96" s="331"/>
      <c r="AE96" s="331"/>
      <c r="AF96" s="331"/>
      <c r="AG96" s="331"/>
      <c r="AH96" s="331"/>
      <c r="AI96" s="331"/>
      <c r="AJ96" s="331"/>
      <c r="AK96" s="331"/>
      <c r="AL96" s="331"/>
      <c r="AM96" s="331"/>
      <c r="AN96" s="331"/>
      <c r="AO96" s="331"/>
      <c r="AP96" s="331"/>
      <c r="AQ96" s="331"/>
      <c r="AR96" s="331"/>
      <c r="AS96" s="331"/>
      <c r="AT96" s="331"/>
      <c r="AU96" s="331"/>
      <c r="AV96" s="331"/>
      <c r="AW96" s="331"/>
      <c r="AX96" s="331"/>
      <c r="AY96" s="331"/>
      <c r="AZ96" s="331"/>
      <c r="BA96" s="331"/>
      <c r="BB96" s="331"/>
      <c r="BC96" s="331"/>
      <c r="BD96" s="331"/>
      <c r="BE96" s="331"/>
      <c r="BF96" s="331"/>
      <c r="BG96" s="331"/>
      <c r="BH96" s="331"/>
      <c r="BI96" s="331"/>
      <c r="BJ96" s="331"/>
      <c r="BK96" s="331"/>
      <c r="BL96" s="331"/>
      <c r="BM96" s="331"/>
      <c r="BN96" s="331"/>
      <c r="BO96" s="331"/>
      <c r="BP96" s="331"/>
      <c r="BQ96" s="331"/>
      <c r="BR96" s="331"/>
      <c r="BS96" s="331"/>
      <c r="BT96" s="331"/>
      <c r="BU96" s="331"/>
      <c r="BV96" s="331"/>
      <c r="BW96" s="331"/>
      <c r="BX96" s="331"/>
      <c r="BY96" s="331"/>
      <c r="BZ96" s="331"/>
      <c r="CA96" s="331"/>
      <c r="CB96" s="331"/>
      <c r="CC96" s="331"/>
      <c r="CD96" s="331"/>
      <c r="CE96" s="331"/>
      <c r="CF96" s="331"/>
      <c r="CG96" s="331"/>
      <c r="CH96" s="331"/>
      <c r="CI96" s="331"/>
      <c r="CJ96" s="331"/>
      <c r="CK96" s="331"/>
      <c r="CL96" s="331"/>
      <c r="CM96" s="331"/>
      <c r="CN96" s="331"/>
      <c r="CO96" s="331"/>
      <c r="CP96" s="331"/>
      <c r="CQ96" s="331"/>
      <c r="CR96" s="331"/>
      <c r="CS96" s="331"/>
      <c r="CT96" s="331"/>
      <c r="CU96" s="331"/>
      <c r="CV96" s="331"/>
      <c r="CW96" s="331"/>
      <c r="CX96" s="331"/>
      <c r="CY96" s="331"/>
      <c r="CZ96" s="331"/>
      <c r="DA96" s="331"/>
      <c r="DB96" s="331"/>
      <c r="DC96" s="331"/>
      <c r="DD96" s="331"/>
      <c r="DE96" s="331"/>
      <c r="DF96" s="331"/>
      <c r="DG96" s="331"/>
      <c r="DH96" s="331"/>
      <c r="DI96" s="331"/>
      <c r="DJ96" s="331"/>
      <c r="DK96" s="331"/>
      <c r="DL96" s="331"/>
      <c r="DM96" s="331"/>
      <c r="DN96" s="331"/>
      <c r="DO96" s="331"/>
      <c r="DP96" s="331"/>
      <c r="DQ96" s="331"/>
      <c r="DR96" s="331"/>
      <c r="DS96" s="331"/>
      <c r="DT96" s="331"/>
      <c r="DU96" s="331"/>
      <c r="DV96" s="331"/>
      <c r="DW96" s="331"/>
      <c r="DX96" s="331"/>
      <c r="DY96" s="331"/>
      <c r="DZ96" s="331"/>
      <c r="EA96" s="331"/>
      <c r="EB96" s="331"/>
      <c r="EC96" s="331"/>
      <c r="ED96" s="331"/>
      <c r="EE96" s="331"/>
      <c r="EF96" s="331"/>
      <c r="EG96" s="331"/>
      <c r="EH96" s="331"/>
      <c r="EI96" s="331"/>
      <c r="EJ96" s="331"/>
      <c r="EK96" s="331"/>
      <c r="EL96" s="331"/>
      <c r="EM96" s="331"/>
      <c r="EN96" s="331"/>
      <c r="EO96" s="331"/>
      <c r="EP96" s="331"/>
      <c r="EQ96" s="331"/>
      <c r="ER96" s="331"/>
      <c r="ES96" s="331"/>
      <c r="ET96" s="331"/>
      <c r="EU96" s="331"/>
      <c r="EV96" s="331"/>
      <c r="EW96" s="331"/>
      <c r="EX96" s="331"/>
      <c r="EY96" s="331"/>
      <c r="EZ96" s="331"/>
      <c r="FA96" s="331"/>
      <c r="FB96" s="331"/>
      <c r="FC96" s="331"/>
      <c r="FD96" s="331"/>
      <c r="FE96" s="331"/>
      <c r="FF96" s="331"/>
      <c r="FG96" s="331"/>
      <c r="FH96" s="331"/>
      <c r="FI96" s="331"/>
      <c r="FJ96" s="331"/>
      <c r="FK96" s="331"/>
      <c r="FL96" s="331"/>
      <c r="FM96" s="331"/>
      <c r="FN96" s="331"/>
      <c r="FO96" s="331"/>
      <c r="FP96" s="331"/>
      <c r="FQ96" s="331"/>
      <c r="FR96" s="331"/>
      <c r="FS96" s="331"/>
      <c r="FT96" s="331"/>
      <c r="FU96" s="331"/>
      <c r="FV96" s="331"/>
      <c r="FW96" s="331"/>
      <c r="FX96" s="331"/>
      <c r="FY96" s="331"/>
      <c r="FZ96" s="331"/>
      <c r="GA96" s="331"/>
      <c r="GB96" s="331"/>
      <c r="GC96" s="331"/>
      <c r="GD96" s="331"/>
      <c r="GE96" s="331"/>
      <c r="GF96" s="331"/>
      <c r="GG96" s="331"/>
      <c r="GH96" s="331"/>
      <c r="GI96" s="331"/>
      <c r="GJ96" s="331"/>
      <c r="GK96" s="331"/>
      <c r="GL96" s="331"/>
      <c r="GM96" s="331"/>
      <c r="GN96" s="331"/>
      <c r="GO96" s="331"/>
      <c r="GP96" s="331"/>
      <c r="GQ96" s="331"/>
      <c r="GR96" s="331"/>
      <c r="GS96" s="331"/>
    </row>
    <row r="97" spans="1:201" s="362" customFormat="1" ht="30" hidden="1" outlineLevel="2" x14ac:dyDescent="0.25">
      <c r="A97" s="85">
        <v>15</v>
      </c>
      <c r="B97" s="99" t="s">
        <v>961</v>
      </c>
      <c r="C97" s="85" t="s">
        <v>962</v>
      </c>
      <c r="D97" s="357">
        <v>10</v>
      </c>
      <c r="E97" s="357">
        <v>10</v>
      </c>
      <c r="F97" s="85">
        <v>10</v>
      </c>
      <c r="G97" s="361">
        <f t="shared" si="5"/>
        <v>1</v>
      </c>
      <c r="H97" s="137" t="s">
        <v>952</v>
      </c>
      <c r="I97" s="331"/>
      <c r="J97" s="331"/>
      <c r="K97" s="331"/>
      <c r="L97" s="331"/>
      <c r="M97" s="331"/>
      <c r="N97" s="331"/>
      <c r="O97" s="331"/>
      <c r="P97" s="331"/>
      <c r="Q97" s="331"/>
      <c r="R97" s="331"/>
      <c r="S97" s="331"/>
      <c r="T97" s="331"/>
      <c r="U97" s="331"/>
      <c r="V97" s="331"/>
      <c r="W97" s="331"/>
      <c r="X97" s="331"/>
      <c r="Y97" s="331"/>
      <c r="Z97" s="331"/>
      <c r="AA97" s="331"/>
      <c r="AB97" s="331"/>
      <c r="AC97" s="331"/>
      <c r="AD97" s="331"/>
      <c r="AE97" s="331"/>
      <c r="AF97" s="331"/>
      <c r="AG97" s="331"/>
      <c r="AH97" s="331"/>
      <c r="AI97" s="331"/>
      <c r="AJ97" s="331"/>
      <c r="AK97" s="331"/>
      <c r="AL97" s="331"/>
      <c r="AM97" s="331"/>
      <c r="AN97" s="331"/>
      <c r="AO97" s="331"/>
      <c r="AP97" s="331"/>
      <c r="AQ97" s="331"/>
      <c r="AR97" s="331"/>
      <c r="AS97" s="331"/>
      <c r="AT97" s="331"/>
      <c r="AU97" s="331"/>
      <c r="AV97" s="331"/>
      <c r="AW97" s="331"/>
      <c r="AX97" s="331"/>
      <c r="AY97" s="331"/>
      <c r="AZ97" s="331"/>
      <c r="BA97" s="331"/>
      <c r="BB97" s="331"/>
      <c r="BC97" s="331"/>
      <c r="BD97" s="331"/>
      <c r="BE97" s="331"/>
      <c r="BF97" s="331"/>
      <c r="BG97" s="331"/>
      <c r="BH97" s="331"/>
      <c r="BI97" s="331"/>
      <c r="BJ97" s="331"/>
      <c r="BK97" s="331"/>
      <c r="BL97" s="331"/>
      <c r="BM97" s="331"/>
      <c r="BN97" s="331"/>
      <c r="BO97" s="331"/>
      <c r="BP97" s="331"/>
      <c r="BQ97" s="331"/>
      <c r="BR97" s="331"/>
      <c r="BS97" s="331"/>
      <c r="BT97" s="331"/>
      <c r="BU97" s="331"/>
      <c r="BV97" s="331"/>
      <c r="BW97" s="331"/>
      <c r="BX97" s="331"/>
      <c r="BY97" s="331"/>
      <c r="BZ97" s="331"/>
      <c r="CA97" s="331"/>
      <c r="CB97" s="331"/>
      <c r="CC97" s="331"/>
      <c r="CD97" s="331"/>
      <c r="CE97" s="331"/>
      <c r="CF97" s="331"/>
      <c r="CG97" s="331"/>
      <c r="CH97" s="331"/>
      <c r="CI97" s="331"/>
      <c r="CJ97" s="331"/>
      <c r="CK97" s="331"/>
      <c r="CL97" s="331"/>
      <c r="CM97" s="331"/>
      <c r="CN97" s="331"/>
      <c r="CO97" s="331"/>
      <c r="CP97" s="331"/>
      <c r="CQ97" s="331"/>
      <c r="CR97" s="331"/>
      <c r="CS97" s="331"/>
      <c r="CT97" s="331"/>
      <c r="CU97" s="331"/>
      <c r="CV97" s="331"/>
      <c r="CW97" s="331"/>
      <c r="CX97" s="331"/>
      <c r="CY97" s="331"/>
      <c r="CZ97" s="331"/>
      <c r="DA97" s="331"/>
      <c r="DB97" s="331"/>
      <c r="DC97" s="331"/>
      <c r="DD97" s="331"/>
      <c r="DE97" s="331"/>
      <c r="DF97" s="331"/>
      <c r="DG97" s="331"/>
      <c r="DH97" s="331"/>
      <c r="DI97" s="331"/>
      <c r="DJ97" s="331"/>
      <c r="DK97" s="331"/>
      <c r="DL97" s="331"/>
      <c r="DM97" s="331"/>
      <c r="DN97" s="331"/>
      <c r="DO97" s="331"/>
      <c r="DP97" s="331"/>
      <c r="DQ97" s="331"/>
      <c r="DR97" s="331"/>
      <c r="DS97" s="331"/>
      <c r="DT97" s="331"/>
      <c r="DU97" s="331"/>
      <c r="DV97" s="331"/>
      <c r="DW97" s="331"/>
      <c r="DX97" s="331"/>
      <c r="DY97" s="331"/>
      <c r="DZ97" s="331"/>
      <c r="EA97" s="331"/>
      <c r="EB97" s="331"/>
      <c r="EC97" s="331"/>
      <c r="ED97" s="331"/>
      <c r="EE97" s="331"/>
      <c r="EF97" s="331"/>
      <c r="EG97" s="331"/>
      <c r="EH97" s="331"/>
      <c r="EI97" s="331"/>
      <c r="EJ97" s="331"/>
      <c r="EK97" s="331"/>
      <c r="EL97" s="331"/>
      <c r="EM97" s="331"/>
      <c r="EN97" s="331"/>
      <c r="EO97" s="331"/>
      <c r="EP97" s="331"/>
      <c r="EQ97" s="331"/>
      <c r="ER97" s="331"/>
      <c r="ES97" s="331"/>
      <c r="ET97" s="331"/>
      <c r="EU97" s="331"/>
      <c r="EV97" s="331"/>
      <c r="EW97" s="331"/>
      <c r="EX97" s="331"/>
      <c r="EY97" s="331"/>
      <c r="EZ97" s="331"/>
      <c r="FA97" s="331"/>
      <c r="FB97" s="331"/>
      <c r="FC97" s="331"/>
      <c r="FD97" s="331"/>
      <c r="FE97" s="331"/>
      <c r="FF97" s="331"/>
      <c r="FG97" s="331"/>
      <c r="FH97" s="331"/>
      <c r="FI97" s="331"/>
      <c r="FJ97" s="331"/>
      <c r="FK97" s="331"/>
      <c r="FL97" s="331"/>
      <c r="FM97" s="331"/>
      <c r="FN97" s="331"/>
      <c r="FO97" s="331"/>
      <c r="FP97" s="331"/>
      <c r="FQ97" s="331"/>
      <c r="FR97" s="331"/>
      <c r="FS97" s="331"/>
      <c r="FT97" s="331"/>
      <c r="FU97" s="331"/>
      <c r="FV97" s="331"/>
      <c r="FW97" s="331"/>
      <c r="FX97" s="331"/>
      <c r="FY97" s="331"/>
      <c r="FZ97" s="331"/>
      <c r="GA97" s="331"/>
      <c r="GB97" s="331"/>
      <c r="GC97" s="331"/>
      <c r="GD97" s="331"/>
      <c r="GE97" s="331"/>
      <c r="GF97" s="331"/>
      <c r="GG97" s="331"/>
      <c r="GH97" s="331"/>
      <c r="GI97" s="331"/>
      <c r="GJ97" s="331"/>
      <c r="GK97" s="331"/>
      <c r="GL97" s="331"/>
      <c r="GM97" s="331"/>
      <c r="GN97" s="331"/>
      <c r="GO97" s="331"/>
      <c r="GP97" s="331"/>
      <c r="GQ97" s="331"/>
      <c r="GR97" s="331"/>
      <c r="GS97" s="331"/>
    </row>
    <row r="98" spans="1:201" s="362" customFormat="1" ht="40.5" hidden="1" outlineLevel="2" x14ac:dyDescent="0.25">
      <c r="A98" s="85">
        <v>16</v>
      </c>
      <c r="B98" s="99" t="s">
        <v>963</v>
      </c>
      <c r="C98" s="85" t="s">
        <v>101</v>
      </c>
      <c r="D98" s="357">
        <v>0</v>
      </c>
      <c r="E98" s="357">
        <v>1</v>
      </c>
      <c r="F98" s="85">
        <v>0</v>
      </c>
      <c r="G98" s="361">
        <f t="shared" si="5"/>
        <v>0</v>
      </c>
      <c r="H98" s="137" t="s">
        <v>952</v>
      </c>
      <c r="I98" s="331"/>
      <c r="J98" s="331"/>
      <c r="K98" s="331"/>
      <c r="L98" s="331"/>
      <c r="M98" s="331"/>
      <c r="N98" s="331"/>
      <c r="O98" s="331"/>
      <c r="P98" s="331"/>
      <c r="Q98" s="331"/>
      <c r="R98" s="331"/>
      <c r="S98" s="331"/>
      <c r="T98" s="331"/>
      <c r="U98" s="331"/>
      <c r="V98" s="331"/>
      <c r="W98" s="331"/>
      <c r="X98" s="331"/>
      <c r="Y98" s="331"/>
      <c r="Z98" s="331"/>
      <c r="AA98" s="331"/>
      <c r="AB98" s="331"/>
      <c r="AC98" s="331"/>
      <c r="AD98" s="331"/>
      <c r="AE98" s="331"/>
      <c r="AF98" s="331"/>
      <c r="AG98" s="331"/>
      <c r="AH98" s="331"/>
      <c r="AI98" s="331"/>
      <c r="AJ98" s="331"/>
      <c r="AK98" s="331"/>
      <c r="AL98" s="331"/>
      <c r="AM98" s="331"/>
      <c r="AN98" s="331"/>
      <c r="AO98" s="331"/>
      <c r="AP98" s="331"/>
      <c r="AQ98" s="331"/>
      <c r="AR98" s="331"/>
      <c r="AS98" s="331"/>
      <c r="AT98" s="331"/>
      <c r="AU98" s="331"/>
      <c r="AV98" s="331"/>
      <c r="AW98" s="331"/>
      <c r="AX98" s="331"/>
      <c r="AY98" s="331"/>
      <c r="AZ98" s="331"/>
      <c r="BA98" s="331"/>
      <c r="BB98" s="331"/>
      <c r="BC98" s="331"/>
      <c r="BD98" s="331"/>
      <c r="BE98" s="331"/>
      <c r="BF98" s="331"/>
      <c r="BG98" s="331"/>
      <c r="BH98" s="331"/>
      <c r="BI98" s="331"/>
      <c r="BJ98" s="331"/>
      <c r="BK98" s="331"/>
      <c r="BL98" s="331"/>
      <c r="BM98" s="331"/>
      <c r="BN98" s="331"/>
      <c r="BO98" s="331"/>
      <c r="BP98" s="331"/>
      <c r="BQ98" s="331"/>
      <c r="BR98" s="331"/>
      <c r="BS98" s="331"/>
      <c r="BT98" s="331"/>
      <c r="BU98" s="331"/>
      <c r="BV98" s="331"/>
      <c r="BW98" s="331"/>
      <c r="BX98" s="331"/>
      <c r="BY98" s="331"/>
      <c r="BZ98" s="331"/>
      <c r="CA98" s="331"/>
      <c r="CB98" s="331"/>
      <c r="CC98" s="331"/>
      <c r="CD98" s="331"/>
      <c r="CE98" s="331"/>
      <c r="CF98" s="331"/>
      <c r="CG98" s="331"/>
      <c r="CH98" s="331"/>
      <c r="CI98" s="331"/>
      <c r="CJ98" s="331"/>
      <c r="CK98" s="331"/>
      <c r="CL98" s="331"/>
      <c r="CM98" s="331"/>
      <c r="CN98" s="331"/>
      <c r="CO98" s="331"/>
      <c r="CP98" s="331"/>
      <c r="CQ98" s="331"/>
      <c r="CR98" s="331"/>
      <c r="CS98" s="331"/>
      <c r="CT98" s="331"/>
      <c r="CU98" s="331"/>
      <c r="CV98" s="331"/>
      <c r="CW98" s="331"/>
      <c r="CX98" s="331"/>
      <c r="CY98" s="331"/>
      <c r="CZ98" s="331"/>
      <c r="DA98" s="331"/>
      <c r="DB98" s="331"/>
      <c r="DC98" s="331"/>
      <c r="DD98" s="331"/>
      <c r="DE98" s="331"/>
      <c r="DF98" s="331"/>
      <c r="DG98" s="331"/>
      <c r="DH98" s="331"/>
      <c r="DI98" s="331"/>
      <c r="DJ98" s="331"/>
      <c r="DK98" s="331"/>
      <c r="DL98" s="331"/>
      <c r="DM98" s="331"/>
      <c r="DN98" s="331"/>
      <c r="DO98" s="331"/>
      <c r="DP98" s="331"/>
      <c r="DQ98" s="331"/>
      <c r="DR98" s="331"/>
      <c r="DS98" s="331"/>
      <c r="DT98" s="331"/>
      <c r="DU98" s="331"/>
      <c r="DV98" s="331"/>
      <c r="DW98" s="331"/>
      <c r="DX98" s="331"/>
      <c r="DY98" s="331"/>
      <c r="DZ98" s="331"/>
      <c r="EA98" s="331"/>
      <c r="EB98" s="331"/>
      <c r="EC98" s="331"/>
      <c r="ED98" s="331"/>
      <c r="EE98" s="331"/>
      <c r="EF98" s="331"/>
      <c r="EG98" s="331"/>
      <c r="EH98" s="331"/>
      <c r="EI98" s="331"/>
      <c r="EJ98" s="331"/>
      <c r="EK98" s="331"/>
      <c r="EL98" s="331"/>
      <c r="EM98" s="331"/>
      <c r="EN98" s="331"/>
      <c r="EO98" s="331"/>
      <c r="EP98" s="331"/>
      <c r="EQ98" s="331"/>
      <c r="ER98" s="331"/>
      <c r="ES98" s="331"/>
      <c r="ET98" s="331"/>
      <c r="EU98" s="331"/>
      <c r="EV98" s="331"/>
      <c r="EW98" s="331"/>
      <c r="EX98" s="331"/>
      <c r="EY98" s="331"/>
      <c r="EZ98" s="331"/>
      <c r="FA98" s="331"/>
      <c r="FB98" s="331"/>
      <c r="FC98" s="331"/>
      <c r="FD98" s="331"/>
      <c r="FE98" s="331"/>
      <c r="FF98" s="331"/>
      <c r="FG98" s="331"/>
      <c r="FH98" s="331"/>
      <c r="FI98" s="331"/>
      <c r="FJ98" s="331"/>
      <c r="FK98" s="331"/>
      <c r="FL98" s="331"/>
      <c r="FM98" s="331"/>
      <c r="FN98" s="331"/>
      <c r="FO98" s="331"/>
      <c r="FP98" s="331"/>
      <c r="FQ98" s="331"/>
      <c r="FR98" s="331"/>
      <c r="FS98" s="331"/>
      <c r="FT98" s="331"/>
      <c r="FU98" s="331"/>
      <c r="FV98" s="331"/>
      <c r="FW98" s="331"/>
      <c r="FX98" s="331"/>
      <c r="FY98" s="331"/>
      <c r="FZ98" s="331"/>
      <c r="GA98" s="331"/>
      <c r="GB98" s="331"/>
      <c r="GC98" s="331"/>
      <c r="GD98" s="331"/>
      <c r="GE98" s="331"/>
      <c r="GF98" s="331"/>
      <c r="GG98" s="331"/>
      <c r="GH98" s="331"/>
      <c r="GI98" s="331"/>
      <c r="GJ98" s="331"/>
      <c r="GK98" s="331"/>
      <c r="GL98" s="331"/>
      <c r="GM98" s="331"/>
      <c r="GN98" s="331"/>
      <c r="GO98" s="331"/>
      <c r="GP98" s="331"/>
      <c r="GQ98" s="331"/>
      <c r="GR98" s="331"/>
      <c r="GS98" s="331"/>
    </row>
    <row r="99" spans="1:201" s="362" customFormat="1" ht="27" hidden="1" outlineLevel="2" x14ac:dyDescent="0.25">
      <c r="A99" s="85">
        <v>17</v>
      </c>
      <c r="B99" s="99" t="s">
        <v>964</v>
      </c>
      <c r="C99" s="85" t="s">
        <v>73</v>
      </c>
      <c r="D99" s="85">
        <v>100</v>
      </c>
      <c r="E99" s="85">
        <v>100</v>
      </c>
      <c r="F99" s="85">
        <v>73</v>
      </c>
      <c r="G99" s="361">
        <f t="shared" si="5"/>
        <v>0.73</v>
      </c>
      <c r="H99" s="137" t="s">
        <v>952</v>
      </c>
      <c r="I99" s="331"/>
      <c r="J99" s="331"/>
      <c r="K99" s="331"/>
      <c r="L99" s="331"/>
      <c r="M99" s="331"/>
      <c r="N99" s="331"/>
      <c r="O99" s="331"/>
      <c r="P99" s="331"/>
      <c r="Q99" s="331"/>
      <c r="R99" s="331"/>
      <c r="S99" s="331"/>
      <c r="T99" s="331"/>
      <c r="U99" s="331"/>
      <c r="V99" s="331"/>
      <c r="W99" s="331"/>
      <c r="X99" s="331"/>
      <c r="Y99" s="331"/>
      <c r="Z99" s="331"/>
      <c r="AA99" s="331"/>
      <c r="AB99" s="331"/>
      <c r="AC99" s="331"/>
      <c r="AD99" s="331"/>
      <c r="AE99" s="331"/>
      <c r="AF99" s="331"/>
      <c r="AG99" s="331"/>
      <c r="AH99" s="331"/>
      <c r="AI99" s="331"/>
      <c r="AJ99" s="331"/>
      <c r="AK99" s="331"/>
      <c r="AL99" s="331"/>
      <c r="AM99" s="331"/>
      <c r="AN99" s="331"/>
      <c r="AO99" s="331"/>
      <c r="AP99" s="331"/>
      <c r="AQ99" s="331"/>
      <c r="AR99" s="331"/>
      <c r="AS99" s="331"/>
      <c r="AT99" s="331"/>
      <c r="AU99" s="331"/>
      <c r="AV99" s="331"/>
      <c r="AW99" s="331"/>
      <c r="AX99" s="331"/>
      <c r="AY99" s="331"/>
      <c r="AZ99" s="331"/>
      <c r="BA99" s="331"/>
      <c r="BB99" s="331"/>
      <c r="BC99" s="331"/>
      <c r="BD99" s="331"/>
      <c r="BE99" s="331"/>
      <c r="BF99" s="331"/>
      <c r="BG99" s="331"/>
      <c r="BH99" s="331"/>
      <c r="BI99" s="331"/>
      <c r="BJ99" s="331"/>
      <c r="BK99" s="331"/>
      <c r="BL99" s="331"/>
      <c r="BM99" s="331"/>
      <c r="BN99" s="331"/>
      <c r="BO99" s="331"/>
      <c r="BP99" s="331"/>
      <c r="BQ99" s="331"/>
      <c r="BR99" s="331"/>
      <c r="BS99" s="331"/>
      <c r="BT99" s="331"/>
      <c r="BU99" s="331"/>
      <c r="BV99" s="331"/>
      <c r="BW99" s="331"/>
      <c r="BX99" s="331"/>
      <c r="BY99" s="331"/>
      <c r="BZ99" s="331"/>
      <c r="CA99" s="331"/>
      <c r="CB99" s="331"/>
      <c r="CC99" s="331"/>
      <c r="CD99" s="331"/>
      <c r="CE99" s="331"/>
      <c r="CF99" s="331"/>
      <c r="CG99" s="331"/>
      <c r="CH99" s="331"/>
      <c r="CI99" s="331"/>
      <c r="CJ99" s="331"/>
      <c r="CK99" s="331"/>
      <c r="CL99" s="331"/>
      <c r="CM99" s="331"/>
      <c r="CN99" s="331"/>
      <c r="CO99" s="331"/>
      <c r="CP99" s="331"/>
      <c r="CQ99" s="331"/>
      <c r="CR99" s="331"/>
      <c r="CS99" s="331"/>
      <c r="CT99" s="331"/>
      <c r="CU99" s="331"/>
      <c r="CV99" s="331"/>
      <c r="CW99" s="331"/>
      <c r="CX99" s="331"/>
      <c r="CY99" s="331"/>
      <c r="CZ99" s="331"/>
      <c r="DA99" s="331"/>
      <c r="DB99" s="331"/>
      <c r="DC99" s="331"/>
      <c r="DD99" s="331"/>
      <c r="DE99" s="331"/>
      <c r="DF99" s="331"/>
      <c r="DG99" s="331"/>
      <c r="DH99" s="331"/>
      <c r="DI99" s="331"/>
      <c r="DJ99" s="331"/>
      <c r="DK99" s="331"/>
      <c r="DL99" s="331"/>
      <c r="DM99" s="331"/>
      <c r="DN99" s="331"/>
      <c r="DO99" s="331"/>
      <c r="DP99" s="331"/>
      <c r="DQ99" s="331"/>
      <c r="DR99" s="331"/>
      <c r="DS99" s="331"/>
      <c r="DT99" s="331"/>
      <c r="DU99" s="331"/>
      <c r="DV99" s="331"/>
      <c r="DW99" s="331"/>
      <c r="DX99" s="331"/>
      <c r="DY99" s="331"/>
      <c r="DZ99" s="331"/>
      <c r="EA99" s="331"/>
      <c r="EB99" s="331"/>
      <c r="EC99" s="331"/>
      <c r="ED99" s="331"/>
      <c r="EE99" s="331"/>
      <c r="EF99" s="331"/>
      <c r="EG99" s="331"/>
      <c r="EH99" s="331"/>
      <c r="EI99" s="331"/>
      <c r="EJ99" s="331"/>
      <c r="EK99" s="331"/>
      <c r="EL99" s="331"/>
      <c r="EM99" s="331"/>
      <c r="EN99" s="331"/>
      <c r="EO99" s="331"/>
      <c r="EP99" s="331"/>
      <c r="EQ99" s="331"/>
      <c r="ER99" s="331"/>
      <c r="ES99" s="331"/>
      <c r="ET99" s="331"/>
      <c r="EU99" s="331"/>
      <c r="EV99" s="331"/>
      <c r="EW99" s="331"/>
      <c r="EX99" s="331"/>
      <c r="EY99" s="331"/>
      <c r="EZ99" s="331"/>
      <c r="FA99" s="331"/>
      <c r="FB99" s="331"/>
      <c r="FC99" s="331"/>
      <c r="FD99" s="331"/>
      <c r="FE99" s="331"/>
      <c r="FF99" s="331"/>
      <c r="FG99" s="331"/>
      <c r="FH99" s="331"/>
      <c r="FI99" s="331"/>
      <c r="FJ99" s="331"/>
      <c r="FK99" s="331"/>
      <c r="FL99" s="331"/>
      <c r="FM99" s="331"/>
      <c r="FN99" s="331"/>
      <c r="FO99" s="331"/>
      <c r="FP99" s="331"/>
      <c r="FQ99" s="331"/>
      <c r="FR99" s="331"/>
      <c r="FS99" s="331"/>
      <c r="FT99" s="331"/>
      <c r="FU99" s="331"/>
      <c r="FV99" s="331"/>
      <c r="FW99" s="331"/>
      <c r="FX99" s="331"/>
      <c r="FY99" s="331"/>
      <c r="FZ99" s="331"/>
      <c r="GA99" s="331"/>
      <c r="GB99" s="331"/>
      <c r="GC99" s="331"/>
      <c r="GD99" s="331"/>
      <c r="GE99" s="331"/>
      <c r="GF99" s="331"/>
      <c r="GG99" s="331"/>
      <c r="GH99" s="331"/>
      <c r="GI99" s="331"/>
      <c r="GJ99" s="331"/>
      <c r="GK99" s="331"/>
      <c r="GL99" s="331"/>
      <c r="GM99" s="331"/>
      <c r="GN99" s="331"/>
      <c r="GO99" s="331"/>
      <c r="GP99" s="331"/>
      <c r="GQ99" s="331"/>
      <c r="GR99" s="331"/>
      <c r="GS99" s="331"/>
    </row>
    <row r="100" spans="1:201" s="362" customFormat="1" ht="40.5" hidden="1" outlineLevel="2" x14ac:dyDescent="0.25">
      <c r="A100" s="85">
        <v>18</v>
      </c>
      <c r="B100" s="99" t="s">
        <v>965</v>
      </c>
      <c r="C100" s="85" t="s">
        <v>73</v>
      </c>
      <c r="D100" s="85">
        <v>100</v>
      </c>
      <c r="E100" s="85">
        <v>100</v>
      </c>
      <c r="F100" s="85">
        <v>43</v>
      </c>
      <c r="G100" s="361">
        <f t="shared" si="5"/>
        <v>0.43</v>
      </c>
      <c r="H100" s="137" t="s">
        <v>952</v>
      </c>
      <c r="I100" s="331"/>
      <c r="J100" s="331"/>
      <c r="K100" s="331"/>
      <c r="L100" s="331"/>
      <c r="M100" s="331"/>
      <c r="N100" s="331"/>
      <c r="O100" s="331"/>
      <c r="P100" s="331"/>
      <c r="Q100" s="331"/>
      <c r="R100" s="331"/>
      <c r="S100" s="331"/>
      <c r="T100" s="331"/>
      <c r="U100" s="331"/>
      <c r="V100" s="331"/>
      <c r="W100" s="331"/>
      <c r="X100" s="331"/>
      <c r="Y100" s="331"/>
      <c r="Z100" s="331"/>
      <c r="AA100" s="331"/>
      <c r="AB100" s="331"/>
      <c r="AC100" s="331"/>
      <c r="AD100" s="331"/>
      <c r="AE100" s="331"/>
      <c r="AF100" s="331"/>
      <c r="AG100" s="331"/>
      <c r="AH100" s="331"/>
      <c r="AI100" s="331"/>
      <c r="AJ100" s="331"/>
      <c r="AK100" s="331"/>
      <c r="AL100" s="331"/>
      <c r="AM100" s="331"/>
      <c r="AN100" s="331"/>
      <c r="AO100" s="331"/>
      <c r="AP100" s="331"/>
      <c r="AQ100" s="331"/>
      <c r="AR100" s="331"/>
      <c r="AS100" s="331"/>
      <c r="AT100" s="331"/>
      <c r="AU100" s="331"/>
      <c r="AV100" s="331"/>
      <c r="AW100" s="331"/>
      <c r="AX100" s="331"/>
      <c r="AY100" s="331"/>
      <c r="AZ100" s="331"/>
      <c r="BA100" s="331"/>
      <c r="BB100" s="331"/>
      <c r="BC100" s="331"/>
      <c r="BD100" s="331"/>
      <c r="BE100" s="331"/>
      <c r="BF100" s="331"/>
      <c r="BG100" s="331"/>
      <c r="BH100" s="331"/>
      <c r="BI100" s="331"/>
      <c r="BJ100" s="331"/>
      <c r="BK100" s="331"/>
      <c r="BL100" s="331"/>
      <c r="BM100" s="331"/>
      <c r="BN100" s="331"/>
      <c r="BO100" s="331"/>
      <c r="BP100" s="331"/>
      <c r="BQ100" s="331"/>
      <c r="BR100" s="331"/>
      <c r="BS100" s="331"/>
      <c r="BT100" s="331"/>
      <c r="BU100" s="331"/>
      <c r="BV100" s="331"/>
      <c r="BW100" s="331"/>
      <c r="BX100" s="331"/>
      <c r="BY100" s="331"/>
      <c r="BZ100" s="331"/>
      <c r="CA100" s="331"/>
      <c r="CB100" s="331"/>
      <c r="CC100" s="331"/>
      <c r="CD100" s="331"/>
      <c r="CE100" s="331"/>
      <c r="CF100" s="331"/>
      <c r="CG100" s="331"/>
      <c r="CH100" s="331"/>
      <c r="CI100" s="331"/>
      <c r="CJ100" s="331"/>
      <c r="CK100" s="331"/>
      <c r="CL100" s="331"/>
      <c r="CM100" s="331"/>
      <c r="CN100" s="331"/>
      <c r="CO100" s="331"/>
      <c r="CP100" s="331"/>
      <c r="CQ100" s="331"/>
      <c r="CR100" s="331"/>
      <c r="CS100" s="331"/>
      <c r="CT100" s="331"/>
      <c r="CU100" s="331"/>
      <c r="CV100" s="331"/>
      <c r="CW100" s="331"/>
      <c r="CX100" s="331"/>
      <c r="CY100" s="331"/>
      <c r="CZ100" s="331"/>
      <c r="DA100" s="331"/>
      <c r="DB100" s="331"/>
      <c r="DC100" s="331"/>
      <c r="DD100" s="331"/>
      <c r="DE100" s="331"/>
      <c r="DF100" s="331"/>
      <c r="DG100" s="331"/>
      <c r="DH100" s="331"/>
      <c r="DI100" s="331"/>
      <c r="DJ100" s="331"/>
      <c r="DK100" s="331"/>
      <c r="DL100" s="331"/>
      <c r="DM100" s="331"/>
      <c r="DN100" s="331"/>
      <c r="DO100" s="331"/>
      <c r="DP100" s="331"/>
      <c r="DQ100" s="331"/>
      <c r="DR100" s="331"/>
      <c r="DS100" s="331"/>
      <c r="DT100" s="331"/>
      <c r="DU100" s="331"/>
      <c r="DV100" s="331"/>
      <c r="DW100" s="331"/>
      <c r="DX100" s="331"/>
      <c r="DY100" s="331"/>
      <c r="DZ100" s="331"/>
      <c r="EA100" s="331"/>
      <c r="EB100" s="331"/>
      <c r="EC100" s="331"/>
      <c r="ED100" s="331"/>
      <c r="EE100" s="331"/>
      <c r="EF100" s="331"/>
      <c r="EG100" s="331"/>
      <c r="EH100" s="331"/>
      <c r="EI100" s="331"/>
      <c r="EJ100" s="331"/>
      <c r="EK100" s="331"/>
      <c r="EL100" s="331"/>
      <c r="EM100" s="331"/>
      <c r="EN100" s="331"/>
      <c r="EO100" s="331"/>
      <c r="EP100" s="331"/>
      <c r="EQ100" s="331"/>
      <c r="ER100" s="331"/>
      <c r="ES100" s="331"/>
      <c r="ET100" s="331"/>
      <c r="EU100" s="331"/>
      <c r="EV100" s="331"/>
      <c r="EW100" s="331"/>
      <c r="EX100" s="331"/>
      <c r="EY100" s="331"/>
      <c r="EZ100" s="331"/>
      <c r="FA100" s="331"/>
      <c r="FB100" s="331"/>
      <c r="FC100" s="331"/>
      <c r="FD100" s="331"/>
      <c r="FE100" s="331"/>
      <c r="FF100" s="331"/>
      <c r="FG100" s="331"/>
      <c r="FH100" s="331"/>
      <c r="FI100" s="331"/>
      <c r="FJ100" s="331"/>
      <c r="FK100" s="331"/>
      <c r="FL100" s="331"/>
      <c r="FM100" s="331"/>
      <c r="FN100" s="331"/>
      <c r="FO100" s="331"/>
      <c r="FP100" s="331"/>
      <c r="FQ100" s="331"/>
      <c r="FR100" s="331"/>
      <c r="FS100" s="331"/>
      <c r="FT100" s="331"/>
      <c r="FU100" s="331"/>
      <c r="FV100" s="331"/>
      <c r="FW100" s="331"/>
      <c r="FX100" s="331"/>
      <c r="FY100" s="331"/>
      <c r="FZ100" s="331"/>
      <c r="GA100" s="331"/>
      <c r="GB100" s="331"/>
      <c r="GC100" s="331"/>
      <c r="GD100" s="331"/>
      <c r="GE100" s="331"/>
      <c r="GF100" s="331"/>
      <c r="GG100" s="331"/>
      <c r="GH100" s="331"/>
      <c r="GI100" s="331"/>
      <c r="GJ100" s="331"/>
      <c r="GK100" s="331"/>
      <c r="GL100" s="331"/>
      <c r="GM100" s="331"/>
      <c r="GN100" s="331"/>
      <c r="GO100" s="331"/>
      <c r="GP100" s="331"/>
      <c r="GQ100" s="331"/>
      <c r="GR100" s="331"/>
      <c r="GS100" s="331"/>
    </row>
    <row r="101" spans="1:201" s="362" customFormat="1" ht="32.25" hidden="1" customHeight="1" outlineLevel="2" x14ac:dyDescent="0.25">
      <c r="A101" s="85">
        <v>19</v>
      </c>
      <c r="B101" s="99" t="s">
        <v>966</v>
      </c>
      <c r="C101" s="85" t="s">
        <v>101</v>
      </c>
      <c r="D101" s="85">
        <v>2</v>
      </c>
      <c r="E101" s="85">
        <v>2</v>
      </c>
      <c r="F101" s="85">
        <v>0</v>
      </c>
      <c r="G101" s="361">
        <f t="shared" si="5"/>
        <v>0</v>
      </c>
      <c r="H101" s="137" t="s">
        <v>952</v>
      </c>
      <c r="I101" s="331"/>
      <c r="J101" s="331"/>
      <c r="K101" s="331"/>
      <c r="L101" s="331"/>
      <c r="M101" s="331"/>
      <c r="N101" s="331"/>
      <c r="O101" s="331"/>
      <c r="P101" s="331"/>
      <c r="Q101" s="331"/>
      <c r="R101" s="331"/>
      <c r="S101" s="331"/>
      <c r="T101" s="331"/>
      <c r="U101" s="331"/>
      <c r="V101" s="331"/>
      <c r="W101" s="331"/>
      <c r="X101" s="331"/>
      <c r="Y101" s="331"/>
      <c r="Z101" s="331"/>
      <c r="AA101" s="331"/>
      <c r="AB101" s="331"/>
      <c r="AC101" s="331"/>
      <c r="AD101" s="331"/>
      <c r="AE101" s="331"/>
      <c r="AF101" s="331"/>
      <c r="AG101" s="331"/>
      <c r="AH101" s="331"/>
      <c r="AI101" s="331"/>
      <c r="AJ101" s="331"/>
      <c r="AK101" s="331"/>
      <c r="AL101" s="331"/>
      <c r="AM101" s="331"/>
      <c r="AN101" s="331"/>
      <c r="AO101" s="331"/>
      <c r="AP101" s="331"/>
      <c r="AQ101" s="331"/>
      <c r="AR101" s="331"/>
      <c r="AS101" s="331"/>
      <c r="AT101" s="331"/>
      <c r="AU101" s="331"/>
      <c r="AV101" s="331"/>
      <c r="AW101" s="331"/>
      <c r="AX101" s="331"/>
      <c r="AY101" s="331"/>
      <c r="AZ101" s="331"/>
      <c r="BA101" s="331"/>
      <c r="BB101" s="331"/>
      <c r="BC101" s="331"/>
      <c r="BD101" s="331"/>
      <c r="BE101" s="331"/>
      <c r="BF101" s="331"/>
      <c r="BG101" s="331"/>
      <c r="BH101" s="331"/>
      <c r="BI101" s="331"/>
      <c r="BJ101" s="331"/>
      <c r="BK101" s="331"/>
      <c r="BL101" s="331"/>
      <c r="BM101" s="331"/>
      <c r="BN101" s="331"/>
      <c r="BO101" s="331"/>
      <c r="BP101" s="331"/>
      <c r="BQ101" s="331"/>
      <c r="BR101" s="331"/>
      <c r="BS101" s="331"/>
      <c r="BT101" s="331"/>
      <c r="BU101" s="331"/>
      <c r="BV101" s="331"/>
      <c r="BW101" s="331"/>
      <c r="BX101" s="331"/>
      <c r="BY101" s="331"/>
      <c r="BZ101" s="331"/>
      <c r="CA101" s="331"/>
      <c r="CB101" s="331"/>
      <c r="CC101" s="331"/>
      <c r="CD101" s="331"/>
      <c r="CE101" s="331"/>
      <c r="CF101" s="331"/>
      <c r="CG101" s="331"/>
      <c r="CH101" s="331"/>
      <c r="CI101" s="331"/>
      <c r="CJ101" s="331"/>
      <c r="CK101" s="331"/>
      <c r="CL101" s="331"/>
      <c r="CM101" s="331"/>
      <c r="CN101" s="331"/>
      <c r="CO101" s="331"/>
      <c r="CP101" s="331"/>
      <c r="CQ101" s="331"/>
      <c r="CR101" s="331"/>
      <c r="CS101" s="331"/>
      <c r="CT101" s="331"/>
      <c r="CU101" s="331"/>
      <c r="CV101" s="331"/>
      <c r="CW101" s="331"/>
      <c r="CX101" s="331"/>
      <c r="CY101" s="331"/>
      <c r="CZ101" s="331"/>
      <c r="DA101" s="331"/>
      <c r="DB101" s="331"/>
      <c r="DC101" s="331"/>
      <c r="DD101" s="331"/>
      <c r="DE101" s="331"/>
      <c r="DF101" s="331"/>
      <c r="DG101" s="331"/>
      <c r="DH101" s="331"/>
      <c r="DI101" s="331"/>
      <c r="DJ101" s="331"/>
      <c r="DK101" s="331"/>
      <c r="DL101" s="331"/>
      <c r="DM101" s="331"/>
      <c r="DN101" s="331"/>
      <c r="DO101" s="331"/>
      <c r="DP101" s="331"/>
      <c r="DQ101" s="331"/>
      <c r="DR101" s="331"/>
      <c r="DS101" s="331"/>
      <c r="DT101" s="331"/>
      <c r="DU101" s="331"/>
      <c r="DV101" s="331"/>
      <c r="DW101" s="331"/>
      <c r="DX101" s="331"/>
      <c r="DY101" s="331"/>
      <c r="DZ101" s="331"/>
      <c r="EA101" s="331"/>
      <c r="EB101" s="331"/>
      <c r="EC101" s="331"/>
      <c r="ED101" s="331"/>
      <c r="EE101" s="331"/>
      <c r="EF101" s="331"/>
      <c r="EG101" s="331"/>
      <c r="EH101" s="331"/>
      <c r="EI101" s="331"/>
      <c r="EJ101" s="331"/>
      <c r="EK101" s="331"/>
      <c r="EL101" s="331"/>
      <c r="EM101" s="331"/>
      <c r="EN101" s="331"/>
      <c r="EO101" s="331"/>
      <c r="EP101" s="331"/>
      <c r="EQ101" s="331"/>
      <c r="ER101" s="331"/>
      <c r="ES101" s="331"/>
      <c r="ET101" s="331"/>
      <c r="EU101" s="331"/>
      <c r="EV101" s="331"/>
      <c r="EW101" s="331"/>
      <c r="EX101" s="331"/>
      <c r="EY101" s="331"/>
      <c r="EZ101" s="331"/>
      <c r="FA101" s="331"/>
      <c r="FB101" s="331"/>
      <c r="FC101" s="331"/>
      <c r="FD101" s="331"/>
      <c r="FE101" s="331"/>
      <c r="FF101" s="331"/>
      <c r="FG101" s="331"/>
      <c r="FH101" s="331"/>
      <c r="FI101" s="331"/>
      <c r="FJ101" s="331"/>
      <c r="FK101" s="331"/>
      <c r="FL101" s="331"/>
      <c r="FM101" s="331"/>
      <c r="FN101" s="331"/>
      <c r="FO101" s="331"/>
      <c r="FP101" s="331"/>
      <c r="FQ101" s="331"/>
      <c r="FR101" s="331"/>
      <c r="FS101" s="331"/>
      <c r="FT101" s="331"/>
      <c r="FU101" s="331"/>
      <c r="FV101" s="331"/>
      <c r="FW101" s="331"/>
      <c r="FX101" s="331"/>
      <c r="FY101" s="331"/>
      <c r="FZ101" s="331"/>
      <c r="GA101" s="331"/>
      <c r="GB101" s="331"/>
      <c r="GC101" s="331"/>
      <c r="GD101" s="331"/>
      <c r="GE101" s="331"/>
      <c r="GF101" s="331"/>
      <c r="GG101" s="331"/>
      <c r="GH101" s="331"/>
      <c r="GI101" s="331"/>
      <c r="GJ101" s="331"/>
      <c r="GK101" s="331"/>
      <c r="GL101" s="331"/>
      <c r="GM101" s="331"/>
      <c r="GN101" s="331"/>
      <c r="GO101" s="331"/>
      <c r="GP101" s="331"/>
      <c r="GQ101" s="331"/>
      <c r="GR101" s="331"/>
      <c r="GS101" s="331"/>
    </row>
    <row r="102" spans="1:201" s="362" customFormat="1" ht="32.25" hidden="1" customHeight="1" outlineLevel="2" x14ac:dyDescent="0.25">
      <c r="A102" s="85">
        <v>20</v>
      </c>
      <c r="B102" s="99" t="s">
        <v>918</v>
      </c>
      <c r="C102" s="85" t="s">
        <v>73</v>
      </c>
      <c r="D102" s="357">
        <v>100</v>
      </c>
      <c r="E102" s="357">
        <v>100</v>
      </c>
      <c r="F102" s="85">
        <v>8</v>
      </c>
      <c r="G102" s="361">
        <f t="shared" si="5"/>
        <v>0.08</v>
      </c>
      <c r="H102" s="137" t="s">
        <v>952</v>
      </c>
      <c r="I102" s="331"/>
      <c r="J102" s="331"/>
      <c r="K102" s="331"/>
      <c r="L102" s="331"/>
      <c r="M102" s="331"/>
      <c r="N102" s="331"/>
      <c r="O102" s="331"/>
      <c r="P102" s="331"/>
      <c r="Q102" s="331"/>
      <c r="R102" s="331"/>
      <c r="S102" s="331"/>
      <c r="T102" s="331"/>
      <c r="U102" s="331"/>
      <c r="V102" s="331"/>
      <c r="W102" s="331"/>
      <c r="X102" s="331"/>
      <c r="Y102" s="331"/>
      <c r="Z102" s="331"/>
      <c r="AA102" s="331"/>
      <c r="AB102" s="331"/>
      <c r="AC102" s="331"/>
      <c r="AD102" s="331"/>
      <c r="AE102" s="331"/>
      <c r="AF102" s="331"/>
      <c r="AG102" s="331"/>
      <c r="AH102" s="331"/>
      <c r="AI102" s="331"/>
      <c r="AJ102" s="331"/>
      <c r="AK102" s="331"/>
      <c r="AL102" s="331"/>
      <c r="AM102" s="331"/>
      <c r="AN102" s="331"/>
      <c r="AO102" s="331"/>
      <c r="AP102" s="331"/>
      <c r="AQ102" s="331"/>
      <c r="AR102" s="331"/>
      <c r="AS102" s="331"/>
      <c r="AT102" s="331"/>
      <c r="AU102" s="331"/>
      <c r="AV102" s="331"/>
      <c r="AW102" s="331"/>
      <c r="AX102" s="331"/>
      <c r="AY102" s="331"/>
      <c r="AZ102" s="331"/>
      <c r="BA102" s="331"/>
      <c r="BB102" s="331"/>
      <c r="BC102" s="331"/>
      <c r="BD102" s="331"/>
      <c r="BE102" s="331"/>
      <c r="BF102" s="331"/>
      <c r="BG102" s="331"/>
      <c r="BH102" s="331"/>
      <c r="BI102" s="331"/>
      <c r="BJ102" s="331"/>
      <c r="BK102" s="331"/>
      <c r="BL102" s="331"/>
      <c r="BM102" s="331"/>
      <c r="BN102" s="331"/>
      <c r="BO102" s="331"/>
      <c r="BP102" s="331"/>
      <c r="BQ102" s="331"/>
      <c r="BR102" s="331"/>
      <c r="BS102" s="331"/>
      <c r="BT102" s="331"/>
      <c r="BU102" s="331"/>
      <c r="BV102" s="331"/>
      <c r="BW102" s="331"/>
      <c r="BX102" s="331"/>
      <c r="BY102" s="331"/>
      <c r="BZ102" s="331"/>
      <c r="CA102" s="331"/>
      <c r="CB102" s="331"/>
      <c r="CC102" s="331"/>
      <c r="CD102" s="331"/>
      <c r="CE102" s="331"/>
      <c r="CF102" s="331"/>
      <c r="CG102" s="331"/>
      <c r="CH102" s="331"/>
      <c r="CI102" s="331"/>
      <c r="CJ102" s="331"/>
      <c r="CK102" s="331"/>
      <c r="CL102" s="331"/>
      <c r="CM102" s="331"/>
      <c r="CN102" s="331"/>
      <c r="CO102" s="331"/>
      <c r="CP102" s="331"/>
      <c r="CQ102" s="331"/>
      <c r="CR102" s="331"/>
      <c r="CS102" s="331"/>
      <c r="CT102" s="331"/>
      <c r="CU102" s="331"/>
      <c r="CV102" s="331"/>
      <c r="CW102" s="331"/>
      <c r="CX102" s="331"/>
      <c r="CY102" s="331"/>
      <c r="CZ102" s="331"/>
      <c r="DA102" s="331"/>
      <c r="DB102" s="331"/>
      <c r="DC102" s="331"/>
      <c r="DD102" s="331"/>
      <c r="DE102" s="331"/>
      <c r="DF102" s="331"/>
      <c r="DG102" s="331"/>
      <c r="DH102" s="331"/>
      <c r="DI102" s="331"/>
      <c r="DJ102" s="331"/>
      <c r="DK102" s="331"/>
      <c r="DL102" s="331"/>
      <c r="DM102" s="331"/>
      <c r="DN102" s="331"/>
      <c r="DO102" s="331"/>
      <c r="DP102" s="331"/>
      <c r="DQ102" s="331"/>
      <c r="DR102" s="331"/>
      <c r="DS102" s="331"/>
      <c r="DT102" s="331"/>
      <c r="DU102" s="331"/>
      <c r="DV102" s="331"/>
      <c r="DW102" s="331"/>
      <c r="DX102" s="331"/>
      <c r="DY102" s="331"/>
      <c r="DZ102" s="331"/>
      <c r="EA102" s="331"/>
      <c r="EB102" s="331"/>
      <c r="EC102" s="331"/>
      <c r="ED102" s="331"/>
      <c r="EE102" s="331"/>
      <c r="EF102" s="331"/>
      <c r="EG102" s="331"/>
      <c r="EH102" s="331"/>
      <c r="EI102" s="331"/>
      <c r="EJ102" s="331"/>
      <c r="EK102" s="331"/>
      <c r="EL102" s="331"/>
      <c r="EM102" s="331"/>
      <c r="EN102" s="331"/>
      <c r="EO102" s="331"/>
      <c r="EP102" s="331"/>
      <c r="EQ102" s="331"/>
      <c r="ER102" s="331"/>
      <c r="ES102" s="331"/>
      <c r="ET102" s="331"/>
      <c r="EU102" s="331"/>
      <c r="EV102" s="331"/>
      <c r="EW102" s="331"/>
      <c r="EX102" s="331"/>
      <c r="EY102" s="331"/>
      <c r="EZ102" s="331"/>
      <c r="FA102" s="331"/>
      <c r="FB102" s="331"/>
      <c r="FC102" s="331"/>
      <c r="FD102" s="331"/>
      <c r="FE102" s="331"/>
      <c r="FF102" s="331"/>
      <c r="FG102" s="331"/>
      <c r="FH102" s="331"/>
      <c r="FI102" s="331"/>
      <c r="FJ102" s="331"/>
      <c r="FK102" s="331"/>
      <c r="FL102" s="331"/>
      <c r="FM102" s="331"/>
      <c r="FN102" s="331"/>
      <c r="FO102" s="331"/>
      <c r="FP102" s="331"/>
      <c r="FQ102" s="331"/>
      <c r="FR102" s="331"/>
      <c r="FS102" s="331"/>
      <c r="FT102" s="331"/>
      <c r="FU102" s="331"/>
      <c r="FV102" s="331"/>
      <c r="FW102" s="331"/>
      <c r="FX102" s="331"/>
      <c r="FY102" s="331"/>
      <c r="FZ102" s="331"/>
      <c r="GA102" s="331"/>
      <c r="GB102" s="331"/>
      <c r="GC102" s="331"/>
      <c r="GD102" s="331"/>
      <c r="GE102" s="331"/>
      <c r="GF102" s="331"/>
      <c r="GG102" s="331"/>
      <c r="GH102" s="331"/>
      <c r="GI102" s="331"/>
      <c r="GJ102" s="331"/>
      <c r="GK102" s="331"/>
      <c r="GL102" s="331"/>
      <c r="GM102" s="331"/>
      <c r="GN102" s="331"/>
      <c r="GO102" s="331"/>
      <c r="GP102" s="331"/>
      <c r="GQ102" s="331"/>
      <c r="GR102" s="331"/>
      <c r="GS102" s="331"/>
    </row>
    <row r="103" spans="1:201" s="362" customFormat="1" ht="54" hidden="1" outlineLevel="2" x14ac:dyDescent="0.25">
      <c r="A103" s="85">
        <v>21</v>
      </c>
      <c r="B103" s="99" t="s">
        <v>967</v>
      </c>
      <c r="C103" s="85" t="s">
        <v>73</v>
      </c>
      <c r="D103" s="357" t="s">
        <v>903</v>
      </c>
      <c r="E103" s="357" t="s">
        <v>903</v>
      </c>
      <c r="F103" s="357" t="s">
        <v>903</v>
      </c>
      <c r="G103" s="361">
        <v>0</v>
      </c>
      <c r="H103" s="137" t="s">
        <v>952</v>
      </c>
      <c r="I103" s="331"/>
      <c r="J103" s="331"/>
      <c r="K103" s="331"/>
      <c r="L103" s="331"/>
      <c r="M103" s="331"/>
      <c r="N103" s="331"/>
      <c r="O103" s="331"/>
      <c r="P103" s="331"/>
      <c r="Q103" s="331"/>
      <c r="R103" s="331"/>
      <c r="S103" s="331"/>
      <c r="T103" s="331"/>
      <c r="U103" s="331"/>
      <c r="V103" s="331"/>
      <c r="W103" s="331"/>
      <c r="X103" s="331"/>
      <c r="Y103" s="331"/>
      <c r="Z103" s="331"/>
      <c r="AA103" s="331"/>
      <c r="AB103" s="331"/>
      <c r="AC103" s="331"/>
      <c r="AD103" s="331"/>
      <c r="AE103" s="331"/>
      <c r="AF103" s="331"/>
      <c r="AG103" s="331"/>
      <c r="AH103" s="331"/>
      <c r="AI103" s="331"/>
      <c r="AJ103" s="331"/>
      <c r="AK103" s="331"/>
      <c r="AL103" s="331"/>
      <c r="AM103" s="331"/>
      <c r="AN103" s="331"/>
      <c r="AO103" s="331"/>
      <c r="AP103" s="331"/>
      <c r="AQ103" s="331"/>
      <c r="AR103" s="331"/>
      <c r="AS103" s="331"/>
      <c r="AT103" s="331"/>
      <c r="AU103" s="331"/>
      <c r="AV103" s="331"/>
      <c r="AW103" s="331"/>
      <c r="AX103" s="331"/>
      <c r="AY103" s="331"/>
      <c r="AZ103" s="331"/>
      <c r="BA103" s="331"/>
      <c r="BB103" s="331"/>
      <c r="BC103" s="331"/>
      <c r="BD103" s="331"/>
      <c r="BE103" s="331"/>
      <c r="BF103" s="331"/>
      <c r="BG103" s="331"/>
      <c r="BH103" s="331"/>
      <c r="BI103" s="331"/>
      <c r="BJ103" s="331"/>
      <c r="BK103" s="331"/>
      <c r="BL103" s="331"/>
      <c r="BM103" s="331"/>
      <c r="BN103" s="331"/>
      <c r="BO103" s="331"/>
      <c r="BP103" s="331"/>
      <c r="BQ103" s="331"/>
      <c r="BR103" s="331"/>
      <c r="BS103" s="331"/>
      <c r="BT103" s="331"/>
      <c r="BU103" s="331"/>
      <c r="BV103" s="331"/>
      <c r="BW103" s="331"/>
      <c r="BX103" s="331"/>
      <c r="BY103" s="331"/>
      <c r="BZ103" s="331"/>
      <c r="CA103" s="331"/>
      <c r="CB103" s="331"/>
      <c r="CC103" s="331"/>
      <c r="CD103" s="331"/>
      <c r="CE103" s="331"/>
      <c r="CF103" s="331"/>
      <c r="CG103" s="331"/>
      <c r="CH103" s="331"/>
      <c r="CI103" s="331"/>
      <c r="CJ103" s="331"/>
      <c r="CK103" s="331"/>
      <c r="CL103" s="331"/>
      <c r="CM103" s="331"/>
      <c r="CN103" s="331"/>
      <c r="CO103" s="331"/>
      <c r="CP103" s="331"/>
      <c r="CQ103" s="331"/>
      <c r="CR103" s="331"/>
      <c r="CS103" s="331"/>
      <c r="CT103" s="331"/>
      <c r="CU103" s="331"/>
      <c r="CV103" s="331"/>
      <c r="CW103" s="331"/>
      <c r="CX103" s="331"/>
      <c r="CY103" s="331"/>
      <c r="CZ103" s="331"/>
      <c r="DA103" s="331"/>
      <c r="DB103" s="331"/>
      <c r="DC103" s="331"/>
      <c r="DD103" s="331"/>
      <c r="DE103" s="331"/>
      <c r="DF103" s="331"/>
      <c r="DG103" s="331"/>
      <c r="DH103" s="331"/>
      <c r="DI103" s="331"/>
      <c r="DJ103" s="331"/>
      <c r="DK103" s="331"/>
      <c r="DL103" s="331"/>
      <c r="DM103" s="331"/>
      <c r="DN103" s="331"/>
      <c r="DO103" s="331"/>
      <c r="DP103" s="331"/>
      <c r="DQ103" s="331"/>
      <c r="DR103" s="331"/>
      <c r="DS103" s="331"/>
      <c r="DT103" s="331"/>
      <c r="DU103" s="331"/>
      <c r="DV103" s="331"/>
      <c r="DW103" s="331"/>
      <c r="DX103" s="331"/>
      <c r="DY103" s="331"/>
      <c r="DZ103" s="331"/>
      <c r="EA103" s="331"/>
      <c r="EB103" s="331"/>
      <c r="EC103" s="331"/>
      <c r="ED103" s="331"/>
      <c r="EE103" s="331"/>
      <c r="EF103" s="331"/>
      <c r="EG103" s="331"/>
      <c r="EH103" s="331"/>
      <c r="EI103" s="331"/>
      <c r="EJ103" s="331"/>
      <c r="EK103" s="331"/>
      <c r="EL103" s="331"/>
      <c r="EM103" s="331"/>
      <c r="EN103" s="331"/>
      <c r="EO103" s="331"/>
      <c r="EP103" s="331"/>
      <c r="EQ103" s="331"/>
      <c r="ER103" s="331"/>
      <c r="ES103" s="331"/>
      <c r="ET103" s="331"/>
      <c r="EU103" s="331"/>
      <c r="EV103" s="331"/>
      <c r="EW103" s="331"/>
      <c r="EX103" s="331"/>
      <c r="EY103" s="331"/>
      <c r="EZ103" s="331"/>
      <c r="FA103" s="331"/>
      <c r="FB103" s="331"/>
      <c r="FC103" s="331"/>
      <c r="FD103" s="331"/>
      <c r="FE103" s="331"/>
      <c r="FF103" s="331"/>
      <c r="FG103" s="331"/>
      <c r="FH103" s="331"/>
      <c r="FI103" s="331"/>
      <c r="FJ103" s="331"/>
      <c r="FK103" s="331"/>
      <c r="FL103" s="331"/>
      <c r="FM103" s="331"/>
      <c r="FN103" s="331"/>
      <c r="FO103" s="331"/>
      <c r="FP103" s="331"/>
      <c r="FQ103" s="331"/>
      <c r="FR103" s="331"/>
      <c r="FS103" s="331"/>
      <c r="FT103" s="331"/>
      <c r="FU103" s="331"/>
      <c r="FV103" s="331"/>
      <c r="FW103" s="331"/>
      <c r="FX103" s="331"/>
      <c r="FY103" s="331"/>
      <c r="FZ103" s="331"/>
      <c r="GA103" s="331"/>
      <c r="GB103" s="331"/>
      <c r="GC103" s="331"/>
      <c r="GD103" s="331"/>
      <c r="GE103" s="331"/>
      <c r="GF103" s="331"/>
      <c r="GG103" s="331"/>
      <c r="GH103" s="331"/>
      <c r="GI103" s="331"/>
      <c r="GJ103" s="331"/>
      <c r="GK103" s="331"/>
      <c r="GL103" s="331"/>
      <c r="GM103" s="331"/>
      <c r="GN103" s="331"/>
      <c r="GO103" s="331"/>
      <c r="GP103" s="331"/>
      <c r="GQ103" s="331"/>
      <c r="GR103" s="331"/>
      <c r="GS103" s="331"/>
    </row>
    <row r="104" spans="1:201" s="362" customFormat="1" ht="32.25" hidden="1" customHeight="1" outlineLevel="2" x14ac:dyDescent="0.25">
      <c r="A104" s="85">
        <v>22</v>
      </c>
      <c r="B104" s="99" t="s">
        <v>968</v>
      </c>
      <c r="C104" s="85" t="s">
        <v>73</v>
      </c>
      <c r="D104" s="357">
        <v>100</v>
      </c>
      <c r="E104" s="357">
        <v>100</v>
      </c>
      <c r="F104" s="85">
        <v>100</v>
      </c>
      <c r="G104" s="361">
        <f t="shared" si="5"/>
        <v>1</v>
      </c>
      <c r="H104" s="137" t="s">
        <v>952</v>
      </c>
      <c r="I104" s="331"/>
      <c r="J104" s="331"/>
      <c r="K104" s="331"/>
      <c r="L104" s="331"/>
      <c r="M104" s="331"/>
      <c r="N104" s="331"/>
      <c r="O104" s="331"/>
      <c r="P104" s="331"/>
      <c r="Q104" s="331"/>
      <c r="R104" s="331"/>
      <c r="S104" s="331"/>
      <c r="T104" s="331"/>
      <c r="U104" s="331"/>
      <c r="V104" s="331"/>
      <c r="W104" s="331"/>
      <c r="X104" s="331"/>
      <c r="Y104" s="331"/>
      <c r="Z104" s="331"/>
      <c r="AA104" s="331"/>
      <c r="AB104" s="331"/>
      <c r="AC104" s="331"/>
      <c r="AD104" s="331"/>
      <c r="AE104" s="331"/>
      <c r="AF104" s="331"/>
      <c r="AG104" s="331"/>
      <c r="AH104" s="331"/>
      <c r="AI104" s="331"/>
      <c r="AJ104" s="331"/>
      <c r="AK104" s="331"/>
      <c r="AL104" s="331"/>
      <c r="AM104" s="331"/>
      <c r="AN104" s="331"/>
      <c r="AO104" s="331"/>
      <c r="AP104" s="331"/>
      <c r="AQ104" s="331"/>
      <c r="AR104" s="331"/>
      <c r="AS104" s="331"/>
      <c r="AT104" s="331"/>
      <c r="AU104" s="331"/>
      <c r="AV104" s="331"/>
      <c r="AW104" s="331"/>
      <c r="AX104" s="331"/>
      <c r="AY104" s="331"/>
      <c r="AZ104" s="331"/>
      <c r="BA104" s="331"/>
      <c r="BB104" s="331"/>
      <c r="BC104" s="331"/>
      <c r="BD104" s="331"/>
      <c r="BE104" s="331"/>
      <c r="BF104" s="331"/>
      <c r="BG104" s="331"/>
      <c r="BH104" s="331"/>
      <c r="BI104" s="331"/>
      <c r="BJ104" s="331"/>
      <c r="BK104" s="331"/>
      <c r="BL104" s="331"/>
      <c r="BM104" s="331"/>
      <c r="BN104" s="331"/>
      <c r="BO104" s="331"/>
      <c r="BP104" s="331"/>
      <c r="BQ104" s="331"/>
      <c r="BR104" s="331"/>
      <c r="BS104" s="331"/>
      <c r="BT104" s="331"/>
      <c r="BU104" s="331"/>
      <c r="BV104" s="331"/>
      <c r="BW104" s="331"/>
      <c r="BX104" s="331"/>
      <c r="BY104" s="331"/>
      <c r="BZ104" s="331"/>
      <c r="CA104" s="331"/>
      <c r="CB104" s="331"/>
      <c r="CC104" s="331"/>
      <c r="CD104" s="331"/>
      <c r="CE104" s="331"/>
      <c r="CF104" s="331"/>
      <c r="CG104" s="331"/>
      <c r="CH104" s="331"/>
      <c r="CI104" s="331"/>
      <c r="CJ104" s="331"/>
      <c r="CK104" s="331"/>
      <c r="CL104" s="331"/>
      <c r="CM104" s="331"/>
      <c r="CN104" s="331"/>
      <c r="CO104" s="331"/>
      <c r="CP104" s="331"/>
      <c r="CQ104" s="331"/>
      <c r="CR104" s="331"/>
      <c r="CS104" s="331"/>
      <c r="CT104" s="331"/>
      <c r="CU104" s="331"/>
      <c r="CV104" s="331"/>
      <c r="CW104" s="331"/>
      <c r="CX104" s="331"/>
      <c r="CY104" s="331"/>
      <c r="CZ104" s="331"/>
      <c r="DA104" s="331"/>
      <c r="DB104" s="331"/>
      <c r="DC104" s="331"/>
      <c r="DD104" s="331"/>
      <c r="DE104" s="331"/>
      <c r="DF104" s="331"/>
      <c r="DG104" s="331"/>
      <c r="DH104" s="331"/>
      <c r="DI104" s="331"/>
      <c r="DJ104" s="331"/>
      <c r="DK104" s="331"/>
      <c r="DL104" s="331"/>
      <c r="DM104" s="331"/>
      <c r="DN104" s="331"/>
      <c r="DO104" s="331"/>
      <c r="DP104" s="331"/>
      <c r="DQ104" s="331"/>
      <c r="DR104" s="331"/>
      <c r="DS104" s="331"/>
      <c r="DT104" s="331"/>
      <c r="DU104" s="331"/>
      <c r="DV104" s="331"/>
      <c r="DW104" s="331"/>
      <c r="DX104" s="331"/>
      <c r="DY104" s="331"/>
      <c r="DZ104" s="331"/>
      <c r="EA104" s="331"/>
      <c r="EB104" s="331"/>
      <c r="EC104" s="331"/>
      <c r="ED104" s="331"/>
      <c r="EE104" s="331"/>
      <c r="EF104" s="331"/>
      <c r="EG104" s="331"/>
      <c r="EH104" s="331"/>
      <c r="EI104" s="331"/>
      <c r="EJ104" s="331"/>
      <c r="EK104" s="331"/>
      <c r="EL104" s="331"/>
      <c r="EM104" s="331"/>
      <c r="EN104" s="331"/>
      <c r="EO104" s="331"/>
      <c r="EP104" s="331"/>
      <c r="EQ104" s="331"/>
      <c r="ER104" s="331"/>
      <c r="ES104" s="331"/>
      <c r="ET104" s="331"/>
      <c r="EU104" s="331"/>
      <c r="EV104" s="331"/>
      <c r="EW104" s="331"/>
      <c r="EX104" s="331"/>
      <c r="EY104" s="331"/>
      <c r="EZ104" s="331"/>
      <c r="FA104" s="331"/>
      <c r="FB104" s="331"/>
      <c r="FC104" s="331"/>
      <c r="FD104" s="331"/>
      <c r="FE104" s="331"/>
      <c r="FF104" s="331"/>
      <c r="FG104" s="331"/>
      <c r="FH104" s="331"/>
      <c r="FI104" s="331"/>
      <c r="FJ104" s="331"/>
      <c r="FK104" s="331"/>
      <c r="FL104" s="331"/>
      <c r="FM104" s="331"/>
      <c r="FN104" s="331"/>
      <c r="FO104" s="331"/>
      <c r="FP104" s="331"/>
      <c r="FQ104" s="331"/>
      <c r="FR104" s="331"/>
      <c r="FS104" s="331"/>
      <c r="FT104" s="331"/>
      <c r="FU104" s="331"/>
      <c r="FV104" s="331"/>
      <c r="FW104" s="331"/>
      <c r="FX104" s="331"/>
      <c r="FY104" s="331"/>
      <c r="FZ104" s="331"/>
      <c r="GA104" s="331"/>
      <c r="GB104" s="331"/>
      <c r="GC104" s="331"/>
      <c r="GD104" s="331"/>
      <c r="GE104" s="331"/>
      <c r="GF104" s="331"/>
      <c r="GG104" s="331"/>
      <c r="GH104" s="331"/>
      <c r="GI104" s="331"/>
      <c r="GJ104" s="331"/>
      <c r="GK104" s="331"/>
      <c r="GL104" s="331"/>
      <c r="GM104" s="331"/>
      <c r="GN104" s="331"/>
      <c r="GO104" s="331"/>
      <c r="GP104" s="331"/>
      <c r="GQ104" s="331"/>
      <c r="GR104" s="331"/>
      <c r="GS104" s="331"/>
    </row>
    <row r="105" spans="1:201" s="362" customFormat="1" ht="81" hidden="1" outlineLevel="2" x14ac:dyDescent="0.25">
      <c r="A105" s="85">
        <v>23</v>
      </c>
      <c r="B105" s="99" t="s">
        <v>969</v>
      </c>
      <c r="C105" s="85" t="s">
        <v>73</v>
      </c>
      <c r="D105" s="357">
        <v>100</v>
      </c>
      <c r="E105" s="357">
        <v>100</v>
      </c>
      <c r="F105" s="85">
        <v>100</v>
      </c>
      <c r="G105" s="361">
        <f t="shared" si="5"/>
        <v>1</v>
      </c>
      <c r="H105" s="137" t="s">
        <v>952</v>
      </c>
      <c r="I105" s="331"/>
      <c r="J105" s="331"/>
      <c r="K105" s="331"/>
      <c r="L105" s="331"/>
      <c r="M105" s="331"/>
      <c r="N105" s="331"/>
      <c r="O105" s="331"/>
      <c r="P105" s="331"/>
      <c r="Q105" s="331"/>
      <c r="R105" s="331"/>
      <c r="S105" s="331"/>
      <c r="T105" s="331"/>
      <c r="U105" s="331"/>
      <c r="V105" s="331"/>
      <c r="W105" s="331"/>
      <c r="X105" s="331"/>
      <c r="Y105" s="331"/>
      <c r="Z105" s="331"/>
      <c r="AA105" s="331"/>
      <c r="AB105" s="331"/>
      <c r="AC105" s="331"/>
      <c r="AD105" s="331"/>
      <c r="AE105" s="331"/>
      <c r="AF105" s="331"/>
      <c r="AG105" s="331"/>
      <c r="AH105" s="331"/>
      <c r="AI105" s="331"/>
      <c r="AJ105" s="331"/>
      <c r="AK105" s="331"/>
      <c r="AL105" s="331"/>
      <c r="AM105" s="331"/>
      <c r="AN105" s="331"/>
      <c r="AO105" s="331"/>
      <c r="AP105" s="331"/>
      <c r="AQ105" s="331"/>
      <c r="AR105" s="331"/>
      <c r="AS105" s="331"/>
      <c r="AT105" s="331"/>
      <c r="AU105" s="331"/>
      <c r="AV105" s="331"/>
      <c r="AW105" s="331"/>
      <c r="AX105" s="331"/>
      <c r="AY105" s="331"/>
      <c r="AZ105" s="331"/>
      <c r="BA105" s="331"/>
      <c r="BB105" s="331"/>
      <c r="BC105" s="331"/>
      <c r="BD105" s="331"/>
      <c r="BE105" s="331"/>
      <c r="BF105" s="331"/>
      <c r="BG105" s="331"/>
      <c r="BH105" s="331"/>
      <c r="BI105" s="331"/>
      <c r="BJ105" s="331"/>
      <c r="BK105" s="331"/>
      <c r="BL105" s="331"/>
      <c r="BM105" s="331"/>
      <c r="BN105" s="331"/>
      <c r="BO105" s="331"/>
      <c r="BP105" s="331"/>
      <c r="BQ105" s="331"/>
      <c r="BR105" s="331"/>
      <c r="BS105" s="331"/>
      <c r="BT105" s="331"/>
      <c r="BU105" s="331"/>
      <c r="BV105" s="331"/>
      <c r="BW105" s="331"/>
      <c r="BX105" s="331"/>
      <c r="BY105" s="331"/>
      <c r="BZ105" s="331"/>
      <c r="CA105" s="331"/>
      <c r="CB105" s="331"/>
      <c r="CC105" s="331"/>
      <c r="CD105" s="331"/>
      <c r="CE105" s="331"/>
      <c r="CF105" s="331"/>
      <c r="CG105" s="331"/>
      <c r="CH105" s="331"/>
      <c r="CI105" s="331"/>
      <c r="CJ105" s="331"/>
      <c r="CK105" s="331"/>
      <c r="CL105" s="331"/>
      <c r="CM105" s="331"/>
      <c r="CN105" s="331"/>
      <c r="CO105" s="331"/>
      <c r="CP105" s="331"/>
      <c r="CQ105" s="331"/>
      <c r="CR105" s="331"/>
      <c r="CS105" s="331"/>
      <c r="CT105" s="331"/>
      <c r="CU105" s="331"/>
      <c r="CV105" s="331"/>
      <c r="CW105" s="331"/>
      <c r="CX105" s="331"/>
      <c r="CY105" s="331"/>
      <c r="CZ105" s="331"/>
      <c r="DA105" s="331"/>
      <c r="DB105" s="331"/>
      <c r="DC105" s="331"/>
      <c r="DD105" s="331"/>
      <c r="DE105" s="331"/>
      <c r="DF105" s="331"/>
      <c r="DG105" s="331"/>
      <c r="DH105" s="331"/>
      <c r="DI105" s="331"/>
      <c r="DJ105" s="331"/>
      <c r="DK105" s="331"/>
      <c r="DL105" s="331"/>
      <c r="DM105" s="331"/>
      <c r="DN105" s="331"/>
      <c r="DO105" s="331"/>
      <c r="DP105" s="331"/>
      <c r="DQ105" s="331"/>
      <c r="DR105" s="331"/>
      <c r="DS105" s="331"/>
      <c r="DT105" s="331"/>
      <c r="DU105" s="331"/>
      <c r="DV105" s="331"/>
      <c r="DW105" s="331"/>
      <c r="DX105" s="331"/>
      <c r="DY105" s="331"/>
      <c r="DZ105" s="331"/>
      <c r="EA105" s="331"/>
      <c r="EB105" s="331"/>
      <c r="EC105" s="331"/>
      <c r="ED105" s="331"/>
      <c r="EE105" s="331"/>
      <c r="EF105" s="331"/>
      <c r="EG105" s="331"/>
      <c r="EH105" s="331"/>
      <c r="EI105" s="331"/>
      <c r="EJ105" s="331"/>
      <c r="EK105" s="331"/>
      <c r="EL105" s="331"/>
      <c r="EM105" s="331"/>
      <c r="EN105" s="331"/>
      <c r="EO105" s="331"/>
      <c r="EP105" s="331"/>
      <c r="EQ105" s="331"/>
      <c r="ER105" s="331"/>
      <c r="ES105" s="331"/>
      <c r="ET105" s="331"/>
      <c r="EU105" s="331"/>
      <c r="EV105" s="331"/>
      <c r="EW105" s="331"/>
      <c r="EX105" s="331"/>
      <c r="EY105" s="331"/>
      <c r="EZ105" s="331"/>
      <c r="FA105" s="331"/>
      <c r="FB105" s="331"/>
      <c r="FC105" s="331"/>
      <c r="FD105" s="331"/>
      <c r="FE105" s="331"/>
      <c r="FF105" s="331"/>
      <c r="FG105" s="331"/>
      <c r="FH105" s="331"/>
      <c r="FI105" s="331"/>
      <c r="FJ105" s="331"/>
      <c r="FK105" s="331"/>
      <c r="FL105" s="331"/>
      <c r="FM105" s="331"/>
      <c r="FN105" s="331"/>
      <c r="FO105" s="331"/>
      <c r="FP105" s="331"/>
      <c r="FQ105" s="331"/>
      <c r="FR105" s="331"/>
      <c r="FS105" s="331"/>
      <c r="FT105" s="331"/>
      <c r="FU105" s="331"/>
      <c r="FV105" s="331"/>
      <c r="FW105" s="331"/>
      <c r="FX105" s="331"/>
      <c r="FY105" s="331"/>
      <c r="FZ105" s="331"/>
      <c r="GA105" s="331"/>
      <c r="GB105" s="331"/>
      <c r="GC105" s="331"/>
      <c r="GD105" s="331"/>
      <c r="GE105" s="331"/>
      <c r="GF105" s="331"/>
      <c r="GG105" s="331"/>
      <c r="GH105" s="331"/>
      <c r="GI105" s="331"/>
      <c r="GJ105" s="331"/>
      <c r="GK105" s="331"/>
      <c r="GL105" s="331"/>
      <c r="GM105" s="331"/>
      <c r="GN105" s="331"/>
      <c r="GO105" s="331"/>
      <c r="GP105" s="331"/>
      <c r="GQ105" s="331"/>
      <c r="GR105" s="331"/>
      <c r="GS105" s="331"/>
    </row>
    <row r="106" spans="1:201" s="331" customFormat="1" ht="17.25" customHeight="1" collapsed="1" x14ac:dyDescent="0.25">
      <c r="A106" s="335" t="s">
        <v>845</v>
      </c>
      <c r="B106" s="336"/>
      <c r="C106" s="336"/>
      <c r="D106" s="336"/>
      <c r="E106" s="336"/>
      <c r="F106" s="336"/>
      <c r="G106" s="336"/>
      <c r="H106" s="337"/>
    </row>
    <row r="107" spans="1:201" s="331" customFormat="1" ht="32.25" hidden="1" customHeight="1" outlineLevel="1" x14ac:dyDescent="0.25">
      <c r="A107" s="115"/>
      <c r="B107" s="355" t="s">
        <v>970</v>
      </c>
      <c r="C107" s="358"/>
      <c r="D107" s="358"/>
      <c r="E107" s="358"/>
      <c r="F107" s="358"/>
      <c r="G107" s="358"/>
      <c r="H107" s="356"/>
    </row>
    <row r="108" spans="1:201" s="331" customFormat="1" ht="40.5" hidden="1" outlineLevel="2" x14ac:dyDescent="0.25">
      <c r="A108" s="115"/>
      <c r="B108" s="136" t="s">
        <v>923</v>
      </c>
      <c r="C108" s="138" t="s">
        <v>73</v>
      </c>
      <c r="D108" s="138">
        <v>100</v>
      </c>
      <c r="E108" s="138">
        <v>100</v>
      </c>
      <c r="F108" s="138">
        <v>54</v>
      </c>
      <c r="G108" s="343">
        <f>F108/E108</f>
        <v>0.54</v>
      </c>
      <c r="H108" s="137" t="s">
        <v>971</v>
      </c>
    </row>
    <row r="109" spans="1:201" s="331" customFormat="1" ht="54" hidden="1" outlineLevel="2" x14ac:dyDescent="0.25">
      <c r="A109" s="115"/>
      <c r="B109" s="136" t="s">
        <v>907</v>
      </c>
      <c r="C109" s="138" t="s">
        <v>73</v>
      </c>
      <c r="D109" s="138">
        <v>100</v>
      </c>
      <c r="E109" s="138">
        <v>100</v>
      </c>
      <c r="F109" s="138">
        <v>26</v>
      </c>
      <c r="G109" s="343">
        <f t="shared" ref="G109:G123" si="6">F109/E109</f>
        <v>0.26</v>
      </c>
      <c r="H109" s="137" t="s">
        <v>971</v>
      </c>
    </row>
    <row r="110" spans="1:201" s="331" customFormat="1" ht="27" hidden="1" outlineLevel="2" x14ac:dyDescent="0.25">
      <c r="A110" s="115"/>
      <c r="B110" s="136" t="s">
        <v>908</v>
      </c>
      <c r="C110" s="138" t="s">
        <v>73</v>
      </c>
      <c r="D110" s="138">
        <v>100</v>
      </c>
      <c r="E110" s="138">
        <v>100</v>
      </c>
      <c r="F110" s="138">
        <v>0</v>
      </c>
      <c r="G110" s="343">
        <f t="shared" si="6"/>
        <v>0</v>
      </c>
      <c r="H110" s="137" t="s">
        <v>971</v>
      </c>
    </row>
    <row r="111" spans="1:201" s="331" customFormat="1" ht="40.5" hidden="1" outlineLevel="2" x14ac:dyDescent="0.25">
      <c r="A111" s="115"/>
      <c r="B111" s="136" t="s">
        <v>888</v>
      </c>
      <c r="C111" s="138" t="s">
        <v>73</v>
      </c>
      <c r="D111" s="138">
        <v>100</v>
      </c>
      <c r="E111" s="138">
        <v>100</v>
      </c>
      <c r="F111" s="138">
        <v>33</v>
      </c>
      <c r="G111" s="343">
        <f t="shared" si="6"/>
        <v>0.33</v>
      </c>
      <c r="H111" s="137" t="s">
        <v>971</v>
      </c>
    </row>
    <row r="112" spans="1:201" s="331" customFormat="1" ht="44.25" hidden="1" customHeight="1" outlineLevel="2" x14ac:dyDescent="0.25">
      <c r="A112" s="115"/>
      <c r="B112" s="136" t="s">
        <v>910</v>
      </c>
      <c r="C112" s="138" t="s">
        <v>73</v>
      </c>
      <c r="D112" s="357">
        <v>70</v>
      </c>
      <c r="E112" s="357">
        <v>10</v>
      </c>
      <c r="F112" s="138">
        <v>0</v>
      </c>
      <c r="G112" s="343">
        <f t="shared" si="6"/>
        <v>0</v>
      </c>
      <c r="H112" s="137" t="s">
        <v>971</v>
      </c>
    </row>
    <row r="113" spans="1:8" s="331" customFormat="1" ht="27" collapsed="1" x14ac:dyDescent="0.25">
      <c r="A113" s="115"/>
      <c r="B113" s="136" t="s">
        <v>911</v>
      </c>
      <c r="C113" s="138" t="s">
        <v>129</v>
      </c>
      <c r="D113" s="357">
        <v>200</v>
      </c>
      <c r="E113" s="357">
        <v>200</v>
      </c>
      <c r="F113" s="138">
        <v>0</v>
      </c>
      <c r="G113" s="343">
        <f t="shared" si="6"/>
        <v>0</v>
      </c>
      <c r="H113" s="137" t="s">
        <v>971</v>
      </c>
    </row>
    <row r="114" spans="1:8" s="331" customFormat="1" ht="27" x14ac:dyDescent="0.25">
      <c r="A114" s="115"/>
      <c r="B114" s="136" t="s">
        <v>894</v>
      </c>
      <c r="C114" s="138" t="s">
        <v>73</v>
      </c>
      <c r="D114" s="357">
        <v>50</v>
      </c>
      <c r="E114" s="357">
        <v>70</v>
      </c>
      <c r="F114" s="138">
        <v>0</v>
      </c>
      <c r="G114" s="343">
        <f t="shared" si="6"/>
        <v>0</v>
      </c>
      <c r="H114" s="137" t="s">
        <v>971</v>
      </c>
    </row>
    <row r="115" spans="1:8" s="331" customFormat="1" ht="27" x14ac:dyDescent="0.25">
      <c r="A115" s="115"/>
      <c r="B115" s="136" t="s">
        <v>972</v>
      </c>
      <c r="C115" s="138" t="s">
        <v>941</v>
      </c>
      <c r="D115" s="357">
        <v>0</v>
      </c>
      <c r="E115" s="357">
        <v>0</v>
      </c>
      <c r="F115" s="138">
        <v>0</v>
      </c>
      <c r="G115" s="343">
        <v>0</v>
      </c>
      <c r="H115" s="137" t="s">
        <v>971</v>
      </c>
    </row>
    <row r="116" spans="1:8" s="331" customFormat="1" ht="27" x14ac:dyDescent="0.25">
      <c r="A116" s="115"/>
      <c r="B116" s="136" t="s">
        <v>973</v>
      </c>
      <c r="C116" s="138" t="s">
        <v>73</v>
      </c>
      <c r="D116" s="357">
        <v>100</v>
      </c>
      <c r="E116" s="357">
        <v>100</v>
      </c>
      <c r="F116" s="138">
        <v>0</v>
      </c>
      <c r="G116" s="343">
        <f t="shared" si="6"/>
        <v>0</v>
      </c>
      <c r="H116" s="137" t="s">
        <v>971</v>
      </c>
    </row>
    <row r="117" spans="1:8" s="331" customFormat="1" ht="40.5" x14ac:dyDescent="0.25">
      <c r="A117" s="115"/>
      <c r="B117" s="136" t="s">
        <v>974</v>
      </c>
      <c r="C117" s="138" t="s">
        <v>73</v>
      </c>
      <c r="D117" s="357">
        <v>100</v>
      </c>
      <c r="E117" s="357">
        <v>100</v>
      </c>
      <c r="F117" s="138">
        <v>14</v>
      </c>
      <c r="G117" s="343">
        <f t="shared" si="6"/>
        <v>0.14000000000000001</v>
      </c>
      <c r="H117" s="137" t="s">
        <v>971</v>
      </c>
    </row>
    <row r="118" spans="1:8" s="331" customFormat="1" ht="40.5" x14ac:dyDescent="0.25">
      <c r="A118" s="115"/>
      <c r="B118" s="136" t="s">
        <v>915</v>
      </c>
      <c r="C118" s="138" t="s">
        <v>73</v>
      </c>
      <c r="D118" s="357">
        <v>100</v>
      </c>
      <c r="E118" s="357">
        <v>100</v>
      </c>
      <c r="F118" s="138">
        <v>38</v>
      </c>
      <c r="G118" s="343">
        <f t="shared" si="6"/>
        <v>0.38</v>
      </c>
      <c r="H118" s="137" t="s">
        <v>971</v>
      </c>
    </row>
    <row r="119" spans="1:8" s="331" customFormat="1" ht="27" x14ac:dyDescent="0.25">
      <c r="A119" s="115"/>
      <c r="B119" s="136" t="s">
        <v>960</v>
      </c>
      <c r="C119" s="138" t="s">
        <v>73</v>
      </c>
      <c r="D119" s="357">
        <v>100</v>
      </c>
      <c r="E119" s="357">
        <v>100</v>
      </c>
      <c r="F119" s="138">
        <v>26</v>
      </c>
      <c r="G119" s="343">
        <f t="shared" si="6"/>
        <v>0.26</v>
      </c>
      <c r="H119" s="137" t="s">
        <v>971</v>
      </c>
    </row>
    <row r="120" spans="1:8" s="331" customFormat="1" ht="27" x14ac:dyDescent="0.25">
      <c r="A120" s="115"/>
      <c r="B120" s="136" t="s">
        <v>975</v>
      </c>
      <c r="C120" s="138" t="s">
        <v>976</v>
      </c>
      <c r="D120" s="357">
        <v>20</v>
      </c>
      <c r="E120" s="357">
        <v>20</v>
      </c>
      <c r="F120" s="138">
        <v>0</v>
      </c>
      <c r="G120" s="343">
        <f t="shared" si="6"/>
        <v>0</v>
      </c>
      <c r="H120" s="137" t="s">
        <v>971</v>
      </c>
    </row>
    <row r="121" spans="1:8" s="331" customFormat="1" ht="40.5" x14ac:dyDescent="0.25">
      <c r="A121" s="115"/>
      <c r="B121" s="136" t="s">
        <v>977</v>
      </c>
      <c r="C121" s="138" t="s">
        <v>73</v>
      </c>
      <c r="D121" s="357">
        <v>100</v>
      </c>
      <c r="E121" s="357">
        <v>100</v>
      </c>
      <c r="F121" s="138">
        <v>42</v>
      </c>
      <c r="G121" s="343">
        <f t="shared" si="6"/>
        <v>0.42</v>
      </c>
      <c r="H121" s="137" t="s">
        <v>971</v>
      </c>
    </row>
    <row r="122" spans="1:8" s="331" customFormat="1" ht="40.5" x14ac:dyDescent="0.25">
      <c r="A122" s="115"/>
      <c r="B122" s="136" t="s">
        <v>978</v>
      </c>
      <c r="C122" s="138" t="s">
        <v>73</v>
      </c>
      <c r="D122" s="357">
        <v>100</v>
      </c>
      <c r="E122" s="357">
        <v>100</v>
      </c>
      <c r="F122" s="138">
        <v>41</v>
      </c>
      <c r="G122" s="343">
        <f t="shared" si="6"/>
        <v>0.41</v>
      </c>
      <c r="H122" s="137" t="s">
        <v>971</v>
      </c>
    </row>
    <row r="123" spans="1:8" s="331" customFormat="1" ht="27" x14ac:dyDescent="0.25">
      <c r="A123" s="115"/>
      <c r="B123" s="136" t="s">
        <v>979</v>
      </c>
      <c r="C123" s="138" t="s">
        <v>106</v>
      </c>
      <c r="D123" s="357">
        <v>1</v>
      </c>
      <c r="E123" s="357">
        <v>1</v>
      </c>
      <c r="F123" s="138">
        <v>1</v>
      </c>
      <c r="G123" s="343">
        <f t="shared" si="6"/>
        <v>1</v>
      </c>
      <c r="H123" s="137" t="s">
        <v>971</v>
      </c>
    </row>
    <row r="124" spans="1:8" s="331" customFormat="1" ht="54" x14ac:dyDescent="0.25">
      <c r="A124" s="115"/>
      <c r="B124" s="136" t="s">
        <v>980</v>
      </c>
      <c r="C124" s="138" t="s">
        <v>73</v>
      </c>
      <c r="D124" s="357" t="s">
        <v>920</v>
      </c>
      <c r="E124" s="357" t="s">
        <v>920</v>
      </c>
      <c r="F124" s="138">
        <v>0</v>
      </c>
      <c r="G124" s="343">
        <v>0</v>
      </c>
      <c r="H124" s="137" t="s">
        <v>971</v>
      </c>
    </row>
    <row r="125" spans="1:8" s="331" customFormat="1" ht="27" x14ac:dyDescent="0.25">
      <c r="A125" s="115"/>
      <c r="B125" s="136" t="s">
        <v>981</v>
      </c>
      <c r="C125" s="138" t="s">
        <v>73</v>
      </c>
      <c r="D125" s="357">
        <v>100</v>
      </c>
      <c r="E125" s="357">
        <v>100</v>
      </c>
      <c r="F125" s="138">
        <v>59</v>
      </c>
      <c r="G125" s="343">
        <f>F125/E125</f>
        <v>0.59</v>
      </c>
      <c r="H125" s="137" t="s">
        <v>971</v>
      </c>
    </row>
    <row r="126" spans="1:8" s="331" customFormat="1" ht="76.5" x14ac:dyDescent="0.25">
      <c r="A126" s="115"/>
      <c r="B126" s="363" t="s">
        <v>982</v>
      </c>
      <c r="C126" s="138" t="s">
        <v>73</v>
      </c>
      <c r="D126" s="357">
        <v>100</v>
      </c>
      <c r="E126" s="357">
        <v>100</v>
      </c>
      <c r="F126" s="138">
        <v>6</v>
      </c>
      <c r="G126" s="343">
        <f>F126/E126</f>
        <v>0.06</v>
      </c>
      <c r="H126" s="137" t="s">
        <v>971</v>
      </c>
    </row>
    <row r="127" spans="1:8" s="331" customFormat="1" x14ac:dyDescent="0.25">
      <c r="A127" s="352" t="s">
        <v>860</v>
      </c>
      <c r="B127" s="353"/>
      <c r="C127" s="353"/>
      <c r="D127" s="353"/>
      <c r="E127" s="353"/>
      <c r="F127" s="353"/>
      <c r="G127" s="353"/>
      <c r="H127" s="354"/>
    </row>
    <row r="128" spans="1:8" s="331" customFormat="1" ht="30.75" customHeight="1" x14ac:dyDescent="0.25">
      <c r="A128" s="115"/>
      <c r="B128" s="355" t="s">
        <v>983</v>
      </c>
      <c r="C128" s="358"/>
      <c r="D128" s="358"/>
      <c r="E128" s="358"/>
      <c r="F128" s="358"/>
      <c r="G128" s="358"/>
      <c r="H128" s="356"/>
    </row>
    <row r="129" spans="1:8" s="365" customFormat="1" x14ac:dyDescent="0.25">
      <c r="A129" s="364"/>
      <c r="B129" s="355" t="s">
        <v>984</v>
      </c>
      <c r="C129" s="358"/>
      <c r="D129" s="358"/>
      <c r="E129" s="358"/>
      <c r="F129" s="358"/>
      <c r="G129" s="358"/>
      <c r="H129" s="356"/>
    </row>
    <row r="130" spans="1:8" s="365" customFormat="1" ht="27" x14ac:dyDescent="0.25">
      <c r="A130" s="364"/>
      <c r="B130" s="136" t="s">
        <v>985</v>
      </c>
      <c r="C130" s="137" t="s">
        <v>73</v>
      </c>
      <c r="D130" s="138">
        <v>100</v>
      </c>
      <c r="E130" s="138">
        <v>100</v>
      </c>
      <c r="F130" s="138">
        <v>55</v>
      </c>
      <c r="G130" s="117">
        <f>F130/E130</f>
        <v>0.55000000000000004</v>
      </c>
      <c r="H130" s="137" t="s">
        <v>986</v>
      </c>
    </row>
    <row r="131" spans="1:8" s="365" customFormat="1" x14ac:dyDescent="0.25">
      <c r="A131" s="364"/>
      <c r="B131" s="355" t="s">
        <v>145</v>
      </c>
      <c r="C131" s="358"/>
      <c r="D131" s="358"/>
      <c r="E131" s="358"/>
      <c r="F131" s="358"/>
      <c r="G131" s="358"/>
      <c r="H131" s="356"/>
    </row>
    <row r="132" spans="1:8" s="365" customFormat="1" ht="40.5" x14ac:dyDescent="0.25">
      <c r="A132" s="364"/>
      <c r="B132" s="136" t="s">
        <v>987</v>
      </c>
      <c r="C132" s="137" t="s">
        <v>73</v>
      </c>
      <c r="D132" s="138">
        <v>100</v>
      </c>
      <c r="E132" s="138">
        <v>100</v>
      </c>
      <c r="F132" s="138">
        <v>0</v>
      </c>
      <c r="G132" s="117">
        <f>F132/E132</f>
        <v>0</v>
      </c>
      <c r="H132" s="137" t="s">
        <v>986</v>
      </c>
    </row>
    <row r="133" spans="1:8" s="365" customFormat="1" ht="40.5" x14ac:dyDescent="0.25">
      <c r="A133" s="364"/>
      <c r="B133" s="136" t="s">
        <v>988</v>
      </c>
      <c r="C133" s="137" t="s">
        <v>73</v>
      </c>
      <c r="D133" s="138">
        <v>100</v>
      </c>
      <c r="E133" s="138">
        <v>100</v>
      </c>
      <c r="F133" s="138">
        <v>18</v>
      </c>
      <c r="G133" s="117">
        <f>F133/E133</f>
        <v>0.18</v>
      </c>
      <c r="H133" s="137" t="s">
        <v>986</v>
      </c>
    </row>
    <row r="134" spans="1:8" s="331" customFormat="1" ht="36.75" customHeight="1" x14ac:dyDescent="0.25">
      <c r="A134" s="115"/>
      <c r="B134" s="355" t="s">
        <v>989</v>
      </c>
      <c r="C134" s="358"/>
      <c r="D134" s="358"/>
      <c r="E134" s="358"/>
      <c r="F134" s="358"/>
      <c r="G134" s="358"/>
      <c r="H134" s="356"/>
    </row>
    <row r="135" spans="1:8" s="331" customFormat="1" ht="67.5" x14ac:dyDescent="0.25">
      <c r="A135" s="115"/>
      <c r="B135" s="99" t="s">
        <v>990</v>
      </c>
      <c r="C135" s="138" t="s">
        <v>991</v>
      </c>
      <c r="D135" s="138">
        <v>105</v>
      </c>
      <c r="E135" s="138">
        <v>50</v>
      </c>
      <c r="F135" s="138">
        <v>7.3</v>
      </c>
      <c r="G135" s="343">
        <f>F135/E135</f>
        <v>0.14599999999999999</v>
      </c>
      <c r="H135" s="137" t="s">
        <v>992</v>
      </c>
    </row>
    <row r="136" spans="1:8" s="331" customFormat="1" ht="54" x14ac:dyDescent="0.25">
      <c r="A136" s="115"/>
      <c r="B136" s="344" t="s">
        <v>993</v>
      </c>
      <c r="C136" s="138" t="s">
        <v>994</v>
      </c>
      <c r="D136" s="138">
        <v>6700</v>
      </c>
      <c r="E136" s="138">
        <v>6700</v>
      </c>
      <c r="F136" s="138">
        <v>0</v>
      </c>
      <c r="G136" s="343">
        <f>F136/E136</f>
        <v>0</v>
      </c>
      <c r="H136" s="137" t="s">
        <v>992</v>
      </c>
    </row>
    <row r="137" spans="1:8" s="331" customFormat="1" ht="54" x14ac:dyDescent="0.25">
      <c r="A137" s="115"/>
      <c r="B137" s="99" t="s">
        <v>995</v>
      </c>
      <c r="C137" s="138" t="s">
        <v>101</v>
      </c>
      <c r="D137" s="138">
        <v>0</v>
      </c>
      <c r="E137" s="138">
        <v>1</v>
      </c>
      <c r="F137" s="138">
        <v>1</v>
      </c>
      <c r="G137" s="343">
        <f>F137/E137</f>
        <v>1</v>
      </c>
      <c r="H137" s="137" t="s">
        <v>992</v>
      </c>
    </row>
    <row r="138" spans="1:8" s="331" customFormat="1" x14ac:dyDescent="0.25">
      <c r="B138" s="332"/>
      <c r="H138" s="333"/>
    </row>
    <row r="139" spans="1:8" s="368" customFormat="1" ht="15.75" x14ac:dyDescent="0.25">
      <c r="A139" s="366" t="s">
        <v>188</v>
      </c>
      <c r="B139" s="367" t="s">
        <v>996</v>
      </c>
      <c r="H139" s="323"/>
    </row>
    <row r="140" spans="1:8" s="331" customFormat="1" x14ac:dyDescent="0.25">
      <c r="B140" s="332"/>
      <c r="H140" s="333"/>
    </row>
  </sheetData>
  <mergeCells count="27">
    <mergeCell ref="A127:H127"/>
    <mergeCell ref="B128:H128"/>
    <mergeCell ref="B129:H129"/>
    <mergeCell ref="B131:H131"/>
    <mergeCell ref="B134:H134"/>
    <mergeCell ref="A62:H62"/>
    <mergeCell ref="B63:H63"/>
    <mergeCell ref="A81:H81"/>
    <mergeCell ref="B82:H82"/>
    <mergeCell ref="A106:H106"/>
    <mergeCell ref="B107:H107"/>
    <mergeCell ref="A6:H6"/>
    <mergeCell ref="B7:H7"/>
    <mergeCell ref="A26:H26"/>
    <mergeCell ref="B27:H27"/>
    <mergeCell ref="A44:H44"/>
    <mergeCell ref="B45:H45"/>
    <mergeCell ref="A1:H1"/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Бр</vt:lpstr>
      <vt:lpstr>Показатели Бр</vt:lpstr>
      <vt:lpstr>Поселения</vt:lpstr>
      <vt:lpstr>Лист2</vt:lpstr>
      <vt:lpstr>Бр!Заголовки_для_печати</vt:lpstr>
      <vt:lpstr>Бр!Область_печати</vt:lpstr>
      <vt:lpstr>Лист2!Область_печати</vt:lpstr>
      <vt:lpstr>'Показатели Бр'!Область_печати</vt:lpstr>
      <vt:lpstr>Поселения!Область_печати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lelhovmb</dc:creator>
  <cp:lastModifiedBy>Morgunova</cp:lastModifiedBy>
  <cp:lastPrinted>2017-09-14T06:22:40Z</cp:lastPrinted>
  <dcterms:created xsi:type="dcterms:W3CDTF">2014-04-24T03:02:31Z</dcterms:created>
  <dcterms:modified xsi:type="dcterms:W3CDTF">2018-07-02T07:02:36Z</dcterms:modified>
</cp:coreProperties>
</file>